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935" activeTab="3"/>
  </bookViews>
  <sheets>
    <sheet name="Inspection &amp; AD" sheetId="1" r:id="rId1"/>
    <sheet name="Calendar" sheetId="2" r:id="rId2"/>
    <sheet name="Airframe" sheetId="3" r:id="rId3"/>
    <sheet name="Engine" sheetId="4" r:id="rId4"/>
  </sheets>
  <definedNames/>
  <calcPr fullCalcOnLoad="1"/>
</workbook>
</file>

<file path=xl/sharedStrings.xml><?xml version="1.0" encoding="utf-8"?>
<sst xmlns="http://schemas.openxmlformats.org/spreadsheetml/2006/main" count="459" uniqueCount="200">
  <si>
    <t>AIRCRAFT</t>
  </si>
  <si>
    <t>Type</t>
  </si>
  <si>
    <t>S/n</t>
  </si>
  <si>
    <t>COMPENT</t>
  </si>
  <si>
    <t>LIFE</t>
  </si>
  <si>
    <t>Life 
Remaing</t>
  </si>
  <si>
    <t>% of use</t>
  </si>
  <si>
    <t>A/F Time</t>
  </si>
  <si>
    <t>Cycles</t>
  </si>
  <si>
    <t>Date</t>
  </si>
  <si>
    <t>Tracking Report(1/5), Special Inspection And Directives.</t>
  </si>
  <si>
    <t>100 h Inspection</t>
  </si>
  <si>
    <t>h</t>
  </si>
  <si>
    <t>mois</t>
  </si>
  <si>
    <t>300 h Inspection</t>
  </si>
  <si>
    <t>1200 h Inspection</t>
  </si>
  <si>
    <t>Inspections</t>
  </si>
  <si>
    <t>AD &amp; SB</t>
  </si>
  <si>
    <t>DESCRIPTION</t>
  </si>
  <si>
    <t>AD 94-19-02</t>
  </si>
  <si>
    <t>S/plate support</t>
  </si>
  <si>
    <t>Done
AT</t>
  </si>
  <si>
    <t>Next
At</t>
  </si>
  <si>
    <t>SB206-82-19</t>
  </si>
  <si>
    <t>TGB stud torque check</t>
  </si>
  <si>
    <t>SB206-83-21</t>
  </si>
  <si>
    <t>Mast internal insp. For corrosion</t>
  </si>
  <si>
    <t>SB206-89-48</t>
  </si>
  <si>
    <t>M/R Flight control Bol</t>
  </si>
  <si>
    <t>Tracking Report(2/5), Calendar Items.</t>
  </si>
  <si>
    <t>PART No</t>
  </si>
  <si>
    <t>SERIAL No</t>
  </si>
  <si>
    <t>Mast Assy</t>
  </si>
  <si>
    <t>206-040-015-103</t>
  </si>
  <si>
    <t>First Aid Kit</t>
  </si>
  <si>
    <t>Fire extinguisher</t>
  </si>
  <si>
    <t>Compass swing</t>
  </si>
  <si>
    <t>T/R Control Tube</t>
  </si>
  <si>
    <t>Altimeter</t>
  </si>
  <si>
    <t>XPNDR Calibration</t>
  </si>
  <si>
    <t>Kt76A</t>
  </si>
  <si>
    <t>Elt</t>
  </si>
  <si>
    <t>Elt Battery</t>
  </si>
  <si>
    <t>M/R Flight Control Bolt</t>
  </si>
  <si>
    <t>Battery</t>
  </si>
  <si>
    <t>Pitot Static test</t>
  </si>
  <si>
    <t>TT Straps</t>
  </si>
  <si>
    <t>206-011-154-105</t>
  </si>
  <si>
    <t>Tracking Report(3/5), AirFrame Components</t>
  </si>
  <si>
    <t>TYPE</t>
  </si>
  <si>
    <t>TSO/Cylc
AT INST.</t>
  </si>
  <si>
    <t>Calendar Items</t>
  </si>
  <si>
    <t>M/R Blade</t>
  </si>
  <si>
    <t>RT</t>
  </si>
  <si>
    <t>INSTALLED
AT</t>
  </si>
  <si>
    <t>REMOVE
AT</t>
  </si>
  <si>
    <t>M/R Hub Assy</t>
  </si>
  <si>
    <t>O/H</t>
  </si>
  <si>
    <t>M/R Trunnion</t>
  </si>
  <si>
    <t>206-011-113-103</t>
  </si>
  <si>
    <t>Grip</t>
  </si>
  <si>
    <t>M/R Fitting</t>
  </si>
  <si>
    <t>Ret Strap Pin</t>
  </si>
  <si>
    <t>206-010-123-003</t>
  </si>
  <si>
    <t>Retention Bolt</t>
  </si>
  <si>
    <t>206-011-260-103</t>
  </si>
  <si>
    <t>INSP</t>
  </si>
  <si>
    <t>Transmission</t>
  </si>
  <si>
    <t>Servo</t>
  </si>
  <si>
    <t>Swashplate Assy</t>
  </si>
  <si>
    <t>Coll Lever</t>
  </si>
  <si>
    <t>Swashplate Support</t>
  </si>
  <si>
    <t>Swashplate Sleeve</t>
  </si>
  <si>
    <t>Coll Idler Link</t>
  </si>
  <si>
    <t>206-010-407-001</t>
  </si>
  <si>
    <t>Collective tube</t>
  </si>
  <si>
    <t>206-001-194-001</t>
  </si>
  <si>
    <t>Hyd. Pump &amp; reservoir</t>
  </si>
  <si>
    <t>Freewheel Assy</t>
  </si>
  <si>
    <t>freewheel Clutch</t>
  </si>
  <si>
    <t>CL42250-1</t>
  </si>
  <si>
    <t>Blower Bearing</t>
  </si>
  <si>
    <t>various</t>
  </si>
  <si>
    <t>TRDS bearing</t>
  </si>
  <si>
    <t>206-040-339-009</t>
  </si>
  <si>
    <t>T/R Gearbox</t>
  </si>
  <si>
    <t>TRDS Assy</t>
  </si>
  <si>
    <t>206-040-930-xxx</t>
  </si>
  <si>
    <t>T/R Hub Assy</t>
  </si>
  <si>
    <t>T/R Yoke</t>
  </si>
  <si>
    <t>T/R Blade</t>
  </si>
  <si>
    <t>Engine Components</t>
  </si>
  <si>
    <t>Engine Assy</t>
  </si>
  <si>
    <t>Compressor</t>
  </si>
  <si>
    <t>Turbine Assy</t>
  </si>
  <si>
    <t>1st Stage Wheel</t>
  </si>
  <si>
    <t>2nd Stage Wheel</t>
  </si>
  <si>
    <t>3rd Stage Wheel</t>
  </si>
  <si>
    <t>4th Stage Wheel</t>
  </si>
  <si>
    <t>Fuel Control</t>
  </si>
  <si>
    <t>Governor</t>
  </si>
  <si>
    <t>Fuel Nozzle</t>
  </si>
  <si>
    <t>Bleed Valve</t>
  </si>
  <si>
    <t>Starter Generator</t>
  </si>
  <si>
    <t>Tracking Report(4/5), AirFrame Components</t>
  </si>
  <si>
    <t>Airframe Components, Page 1/2</t>
  </si>
  <si>
    <t>Airframe Components Page 2/2</t>
  </si>
  <si>
    <t>Tracking Report(5/5), EngineComponents</t>
  </si>
  <si>
    <t>Annual Airworthiness</t>
  </si>
  <si>
    <t>200 h Inspection(Engine).</t>
  </si>
  <si>
    <t>O/C</t>
  </si>
  <si>
    <t>N/A</t>
  </si>
  <si>
    <t>206-076-031-015</t>
  </si>
  <si>
    <t>206-010-452-001</t>
  </si>
  <si>
    <t>KIOWA OH58</t>
  </si>
  <si>
    <t>UK</t>
  </si>
  <si>
    <t>hrs</t>
  </si>
  <si>
    <t>206-010-102-121</t>
  </si>
  <si>
    <t>206-010-450-7</t>
  </si>
  <si>
    <t>Q19-0216</t>
  </si>
  <si>
    <t>FD14256</t>
  </si>
  <si>
    <t>206-040-230-019</t>
  </si>
  <si>
    <t>BLA05413</t>
  </si>
  <si>
    <t>OH58A</t>
  </si>
  <si>
    <t>1TJ02255</t>
  </si>
  <si>
    <t>C-GMMW</t>
  </si>
  <si>
    <t>OH58</t>
  </si>
  <si>
    <t>70-15545</t>
  </si>
  <si>
    <t>n/a</t>
  </si>
  <si>
    <t>206-040-003-7</t>
  </si>
  <si>
    <t>GH4047-1</t>
  </si>
  <si>
    <t>206-011-250-113</t>
  </si>
  <si>
    <t>TFS528</t>
  </si>
  <si>
    <t>T80389</t>
  </si>
  <si>
    <t>206-011-100-131</t>
  </si>
  <si>
    <t>JILM0302</t>
  </si>
  <si>
    <t>A1-03786</t>
  </si>
  <si>
    <t>206-010-102-103</t>
  </si>
  <si>
    <t>DIFS20852</t>
  </si>
  <si>
    <t>AI-02145</t>
  </si>
  <si>
    <t>CH472</t>
  </si>
  <si>
    <t>LPFS23054</t>
  </si>
  <si>
    <t>LPFS23080</t>
  </si>
  <si>
    <t>206-011-140-001</t>
  </si>
  <si>
    <t>MIFS4133</t>
  </si>
  <si>
    <t>MIFS4137</t>
  </si>
  <si>
    <t>DIFS21117</t>
  </si>
  <si>
    <t>DI21172</t>
  </si>
  <si>
    <t>DI21130</t>
  </si>
  <si>
    <t>JIJG5564</t>
  </si>
  <si>
    <t>206-010-467-001</t>
  </si>
  <si>
    <t>Q19-0042</t>
  </si>
  <si>
    <t>RE2867</t>
  </si>
  <si>
    <t>206-010-454-001</t>
  </si>
  <si>
    <t>GD9205-9</t>
  </si>
  <si>
    <t>TY1746</t>
  </si>
  <si>
    <t>206-040-230-025</t>
  </si>
  <si>
    <t>812-3540</t>
  </si>
  <si>
    <t>206-040-402-003</t>
  </si>
  <si>
    <t>A876</t>
  </si>
  <si>
    <t>206-011-819-101</t>
  </si>
  <si>
    <t>AFS5802</t>
  </si>
  <si>
    <t>206-016-201-111</t>
  </si>
  <si>
    <t>CSFS1386</t>
  </si>
  <si>
    <t>T143107</t>
  </si>
  <si>
    <t>M/R drive shaft</t>
  </si>
  <si>
    <t>SKCP2348-5</t>
  </si>
  <si>
    <t>insp</t>
  </si>
  <si>
    <t>impeller</t>
  </si>
  <si>
    <t>AC time</t>
  </si>
  <si>
    <t>ENG TTSOH</t>
  </si>
  <si>
    <t xml:space="preserve">Fuel Pump </t>
  </si>
  <si>
    <t xml:space="preserve">Dart Bear Paws </t>
  </si>
  <si>
    <t>Tanis Heater</t>
  </si>
  <si>
    <t>600 H inspection</t>
  </si>
  <si>
    <t>Kaflex</t>
  </si>
  <si>
    <t xml:space="preserve">CF2013-28 </t>
  </si>
  <si>
    <t>Fuel Decal</t>
  </si>
  <si>
    <t>8611R546</t>
  </si>
  <si>
    <t>206-076-030-101</t>
  </si>
  <si>
    <t>AU18-1117</t>
  </si>
  <si>
    <t>250C18B</t>
  </si>
  <si>
    <t xml:space="preserve">Gearbox </t>
  </si>
  <si>
    <t>CAG20422BA</t>
  </si>
  <si>
    <t>OC</t>
  </si>
  <si>
    <t>T105152</t>
  </si>
  <si>
    <t>23032-022</t>
  </si>
  <si>
    <t>206-040-003-023</t>
  </si>
  <si>
    <t>BLW3589</t>
  </si>
  <si>
    <t>BLW2889</t>
  </si>
  <si>
    <t>AE403777ABCF</t>
  </si>
  <si>
    <t>AT16413</t>
  </si>
  <si>
    <t>X62168</t>
  </si>
  <si>
    <t>H15846</t>
  </si>
  <si>
    <t>X26989</t>
  </si>
  <si>
    <t>X22210</t>
  </si>
  <si>
    <t>Ac-10431</t>
  </si>
  <si>
    <t>KR78250M</t>
  </si>
  <si>
    <t>103-1043</t>
  </si>
  <si>
    <t>2524438-1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</si>
</sst>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 mmmm\ yyyy"/>
    <numFmt numFmtId="191" formatCode="#,##0.0\ _$"/>
    <numFmt numFmtId="192" formatCode="0.0"/>
    <numFmt numFmtId="193" formatCode="#,##0.00\ _$"/>
    <numFmt numFmtId="194" formatCode="d/mmm/yy"/>
    <numFmt numFmtId="195" formatCode="#,##0\ _$"/>
    <numFmt numFmtId="196" formatCode="B2dd/mmm"/>
    <numFmt numFmtId="197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9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95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9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95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5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7" fontId="0" fillId="0" borderId="10" xfId="0" applyNumberFormat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90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9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95" fontId="0" fillId="0" borderId="0" xfId="0" applyNumberFormat="1" applyFill="1" applyAlignment="1">
      <alignment horizontal="center"/>
    </xf>
    <xf numFmtId="195" fontId="0" fillId="0" borderId="0" xfId="0" applyNumberFormat="1" applyAlignment="1">
      <alignment horizontal="center"/>
    </xf>
    <xf numFmtId="19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95" fontId="1" fillId="0" borderId="0" xfId="0" applyNumberFormat="1" applyFont="1" applyFill="1" applyAlignment="1">
      <alignment horizontal="center"/>
    </xf>
    <xf numFmtId="195" fontId="1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22.00390625" style="0" customWidth="1"/>
    <col min="2" max="2" width="14.7109375" style="0" customWidth="1"/>
    <col min="3" max="3" width="13.00390625" style="0" customWidth="1"/>
    <col min="4" max="4" width="8.8515625" style="0" customWidth="1"/>
    <col min="5" max="5" width="4.7109375" style="12" customWidth="1"/>
    <col min="6" max="6" width="9.28125" style="0" customWidth="1"/>
    <col min="9" max="9" width="17.00390625" style="0" customWidth="1"/>
    <col min="10" max="10" width="13.28125" style="0" bestFit="1" customWidth="1"/>
  </cols>
  <sheetData>
    <row r="1" spans="1:11" ht="29.25" thickBot="1" thickTop="1">
      <c r="A1" s="56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3.5" thickTop="1">
      <c r="A2" s="8"/>
      <c r="B2" s="8"/>
      <c r="C2" s="8"/>
      <c r="D2" s="8"/>
      <c r="E2" s="11"/>
      <c r="F2" s="8"/>
      <c r="G2" s="8"/>
      <c r="H2" s="8"/>
      <c r="I2" s="8"/>
      <c r="J2" s="8"/>
      <c r="K2" s="8"/>
    </row>
    <row r="3" spans="1:9" ht="12.75">
      <c r="A3" s="2" t="s">
        <v>0</v>
      </c>
      <c r="B3" s="7" t="s">
        <v>125</v>
      </c>
      <c r="D3" s="2" t="s">
        <v>7</v>
      </c>
      <c r="E3" s="59">
        <v>4165</v>
      </c>
      <c r="F3" s="59"/>
      <c r="H3" s="2" t="s">
        <v>9</v>
      </c>
      <c r="I3" s="6">
        <f ca="1">TODAY()</f>
        <v>44698</v>
      </c>
    </row>
    <row r="4" spans="1:6" ht="12.75">
      <c r="A4" s="2" t="s">
        <v>1</v>
      </c>
      <c r="B4" s="7" t="s">
        <v>126</v>
      </c>
      <c r="D4" s="2" t="s">
        <v>8</v>
      </c>
      <c r="E4" s="60" t="s">
        <v>111</v>
      </c>
      <c r="F4" s="60"/>
    </row>
    <row r="5" spans="1:2" ht="12.75">
      <c r="A5" s="2" t="s">
        <v>2</v>
      </c>
      <c r="B5" s="7" t="s">
        <v>127</v>
      </c>
    </row>
    <row r="6" spans="1:2" ht="12.75">
      <c r="A6" s="2"/>
      <c r="B6" s="7"/>
    </row>
    <row r="7" ht="20.25">
      <c r="A7" s="15" t="s">
        <v>16</v>
      </c>
    </row>
    <row r="8" spans="1:11" s="3" customFormat="1" ht="25.5">
      <c r="A8" s="4" t="s">
        <v>3</v>
      </c>
      <c r="B8" s="4"/>
      <c r="C8" s="4"/>
      <c r="D8" s="61" t="s">
        <v>4</v>
      </c>
      <c r="E8" s="62"/>
      <c r="F8" s="4"/>
      <c r="G8" s="5"/>
      <c r="H8" s="5" t="s">
        <v>21</v>
      </c>
      <c r="I8" s="5" t="s">
        <v>22</v>
      </c>
      <c r="J8" s="5" t="s">
        <v>5</v>
      </c>
      <c r="K8" s="4" t="s">
        <v>6</v>
      </c>
    </row>
    <row r="9" spans="1:11" s="18" customFormat="1" ht="12.75">
      <c r="A9" s="25" t="s">
        <v>11</v>
      </c>
      <c r="B9" s="26"/>
      <c r="C9" s="26"/>
      <c r="D9" s="28">
        <v>100</v>
      </c>
      <c r="E9" s="29" t="s">
        <v>12</v>
      </c>
      <c r="F9" s="26"/>
      <c r="G9" s="26"/>
      <c r="H9" s="37">
        <v>4165</v>
      </c>
      <c r="I9" s="37">
        <f>H9+D9-G9</f>
        <v>4265</v>
      </c>
      <c r="J9" s="37">
        <f>I9-$E$3</f>
        <v>100</v>
      </c>
      <c r="K9" s="24">
        <f>1-(J9/D9)</f>
        <v>0</v>
      </c>
    </row>
    <row r="10" spans="1:11" ht="12.75">
      <c r="A10" s="27" t="s">
        <v>109</v>
      </c>
      <c r="B10" s="26"/>
      <c r="C10" s="26"/>
      <c r="D10" s="28">
        <v>200</v>
      </c>
      <c r="E10" s="29" t="s">
        <v>12</v>
      </c>
      <c r="F10" s="26"/>
      <c r="G10" s="26"/>
      <c r="H10" s="37">
        <v>4109.8</v>
      </c>
      <c r="I10" s="37">
        <f>H10+D10-G10</f>
        <v>4309.8</v>
      </c>
      <c r="J10" s="37">
        <f>I10-$E$3</f>
        <v>144.80000000000018</v>
      </c>
      <c r="K10" s="24">
        <f>1-(J10/D10)</f>
        <v>0.27599999999999913</v>
      </c>
    </row>
    <row r="11" spans="1:11" ht="12.75">
      <c r="A11" s="27" t="s">
        <v>14</v>
      </c>
      <c r="B11" s="26"/>
      <c r="C11" s="26"/>
      <c r="D11" s="28">
        <v>300</v>
      </c>
      <c r="E11" s="29" t="s">
        <v>12</v>
      </c>
      <c r="F11" s="26"/>
      <c r="G11" s="26"/>
      <c r="H11" s="37">
        <v>4076.9</v>
      </c>
      <c r="I11" s="37">
        <f>H11+D11-G11</f>
        <v>4376.9</v>
      </c>
      <c r="J11" s="37">
        <f>I11-$E$3</f>
        <v>211.89999999999964</v>
      </c>
      <c r="K11" s="24">
        <f>1-(J11/D11)</f>
        <v>0.29366666666666785</v>
      </c>
    </row>
    <row r="12" spans="1:11" ht="12.75">
      <c r="A12" s="27" t="s">
        <v>174</v>
      </c>
      <c r="B12" s="26"/>
      <c r="C12" s="26"/>
      <c r="D12" s="28">
        <v>600</v>
      </c>
      <c r="E12" s="29" t="s">
        <v>12</v>
      </c>
      <c r="F12" s="26"/>
      <c r="G12" s="26"/>
      <c r="H12" s="37">
        <v>4065.8</v>
      </c>
      <c r="I12" s="37">
        <f>H12+D12-G12</f>
        <v>4665.8</v>
      </c>
      <c r="J12" s="37">
        <f>I12-$E$3</f>
        <v>500.8000000000002</v>
      </c>
      <c r="K12" s="24">
        <f>1-(J12/D12)</f>
        <v>0.165333333333333</v>
      </c>
    </row>
    <row r="13" spans="1:11" ht="12.75">
      <c r="A13" s="27" t="s">
        <v>15</v>
      </c>
      <c r="B13" s="26"/>
      <c r="C13" s="26"/>
      <c r="D13" s="28">
        <v>1200</v>
      </c>
      <c r="E13" s="29" t="s">
        <v>12</v>
      </c>
      <c r="F13" s="26"/>
      <c r="G13" s="26"/>
      <c r="H13" s="37">
        <v>4076.9</v>
      </c>
      <c r="I13" s="37">
        <f>H13+D13-G13</f>
        <v>5276.9</v>
      </c>
      <c r="J13" s="37">
        <f>I13-$E$3</f>
        <v>1111.8999999999996</v>
      </c>
      <c r="K13" s="24">
        <f>1-(J13/D13)</f>
        <v>0.07341666666666702</v>
      </c>
    </row>
    <row r="14" spans="1:11" ht="12.75">
      <c r="A14" s="10"/>
      <c r="B14" s="9"/>
      <c r="C14" s="9"/>
      <c r="D14" s="9"/>
      <c r="E14" s="10"/>
      <c r="F14" s="9"/>
      <c r="G14" s="9"/>
      <c r="H14" s="9"/>
      <c r="I14" s="9"/>
      <c r="J14" s="13"/>
      <c r="K14" s="14"/>
    </row>
    <row r="15" ht="20.25">
      <c r="A15" s="15" t="s">
        <v>17</v>
      </c>
    </row>
    <row r="16" spans="1:11" ht="25.5">
      <c r="A16" s="4" t="s">
        <v>3</v>
      </c>
      <c r="B16" s="61" t="s">
        <v>18</v>
      </c>
      <c r="C16" s="62"/>
      <c r="D16" s="61" t="s">
        <v>4</v>
      </c>
      <c r="E16" s="62"/>
      <c r="F16" s="4"/>
      <c r="G16" s="5"/>
      <c r="H16" s="5" t="s">
        <v>21</v>
      </c>
      <c r="I16" s="5" t="s">
        <v>22</v>
      </c>
      <c r="J16" s="5" t="s">
        <v>5</v>
      </c>
      <c r="K16" s="4" t="s">
        <v>6</v>
      </c>
    </row>
    <row r="17" spans="1:11" ht="12.75">
      <c r="A17" s="27" t="s">
        <v>19</v>
      </c>
      <c r="B17" s="63" t="s">
        <v>20</v>
      </c>
      <c r="C17" s="63"/>
      <c r="D17" s="28">
        <v>50</v>
      </c>
      <c r="E17" s="29" t="s">
        <v>12</v>
      </c>
      <c r="F17" s="26"/>
      <c r="G17" s="26"/>
      <c r="H17" s="37">
        <v>4165</v>
      </c>
      <c r="I17" s="26">
        <f>H17+D17-G17</f>
        <v>4215</v>
      </c>
      <c r="J17" s="37">
        <f>I17-$E$3</f>
        <v>50</v>
      </c>
      <c r="K17" s="24">
        <f>1-(J17/D17)</f>
        <v>0</v>
      </c>
    </row>
    <row r="18" spans="1:11" ht="12.75">
      <c r="A18" s="27" t="s">
        <v>23</v>
      </c>
      <c r="B18" s="63" t="s">
        <v>24</v>
      </c>
      <c r="C18" s="63"/>
      <c r="D18" s="28">
        <v>100</v>
      </c>
      <c r="E18" s="29" t="s">
        <v>12</v>
      </c>
      <c r="F18" s="26"/>
      <c r="G18" s="26"/>
      <c r="H18" s="37">
        <v>4165</v>
      </c>
      <c r="I18" s="26">
        <f>H18+D18-G18</f>
        <v>4265</v>
      </c>
      <c r="J18" s="37">
        <f>I18-$E$3</f>
        <v>100</v>
      </c>
      <c r="K18" s="24">
        <f>1-(J18/D18)</f>
        <v>0</v>
      </c>
    </row>
    <row r="19" spans="1:11" ht="12.75">
      <c r="A19" s="27" t="s">
        <v>176</v>
      </c>
      <c r="B19" s="63" t="s">
        <v>177</v>
      </c>
      <c r="C19" s="63"/>
      <c r="D19" s="28">
        <v>12</v>
      </c>
      <c r="E19" s="29" t="s">
        <v>13</v>
      </c>
      <c r="F19" s="26"/>
      <c r="G19" s="26"/>
      <c r="H19" s="30">
        <v>44575</v>
      </c>
      <c r="I19" s="30">
        <f>H19+365</f>
        <v>44940</v>
      </c>
      <c r="J19" s="31">
        <f>I19-$I$3</f>
        <v>242</v>
      </c>
      <c r="K19" s="24">
        <f>1-(J19/365)</f>
        <v>0.33698630136986296</v>
      </c>
    </row>
    <row r="20" spans="1:11" ht="12.75">
      <c r="A20" s="27" t="s">
        <v>25</v>
      </c>
      <c r="B20" s="63" t="s">
        <v>26</v>
      </c>
      <c r="C20" s="63"/>
      <c r="D20" s="28">
        <v>12</v>
      </c>
      <c r="E20" s="29" t="s">
        <v>13</v>
      </c>
      <c r="F20" s="26"/>
      <c r="G20" s="26"/>
      <c r="H20" s="30">
        <v>44575</v>
      </c>
      <c r="I20" s="30">
        <f>H20+365</f>
        <v>44940</v>
      </c>
      <c r="J20" s="31">
        <f>I20-$I$3</f>
        <v>242</v>
      </c>
      <c r="K20" s="24">
        <f>1-(J20/365)</f>
        <v>0.33698630136986296</v>
      </c>
    </row>
    <row r="21" spans="1:11" ht="12.75">
      <c r="A21" s="27" t="s">
        <v>27</v>
      </c>
      <c r="B21" s="63" t="s">
        <v>28</v>
      </c>
      <c r="C21" s="63"/>
      <c r="D21" s="28">
        <v>24</v>
      </c>
      <c r="E21" s="29" t="s">
        <v>13</v>
      </c>
      <c r="F21" s="26"/>
      <c r="G21" s="26"/>
      <c r="H21" s="30">
        <v>44575</v>
      </c>
      <c r="I21" s="30">
        <f>H21+365.5*2</f>
        <v>45306</v>
      </c>
      <c r="J21" s="31">
        <f>I21-$I$3</f>
        <v>608</v>
      </c>
      <c r="K21" s="24">
        <f>1-(J21/(2*365.5))</f>
        <v>0.16826265389876882</v>
      </c>
    </row>
    <row r="22" spans="1:11" ht="12.75">
      <c r="A22" s="10"/>
      <c r="B22" s="9"/>
      <c r="C22" s="9"/>
      <c r="D22" s="9"/>
      <c r="E22" s="10"/>
      <c r="F22" s="9"/>
      <c r="G22" s="9"/>
      <c r="H22" s="9"/>
      <c r="I22" s="9"/>
      <c r="J22" s="9"/>
      <c r="K22" s="9"/>
    </row>
    <row r="23" spans="1:11" ht="12.75">
      <c r="A23" s="10"/>
      <c r="B23" s="9"/>
      <c r="C23" s="9"/>
      <c r="D23" s="9"/>
      <c r="E23" s="10"/>
      <c r="F23" s="9"/>
      <c r="G23" s="9"/>
      <c r="H23" s="9"/>
      <c r="I23" s="9"/>
      <c r="J23" s="9"/>
      <c r="K23" s="9"/>
    </row>
    <row r="24" spans="1:11" ht="12.75">
      <c r="A24" s="10"/>
      <c r="B24" s="9"/>
      <c r="C24" s="9"/>
      <c r="D24" s="9"/>
      <c r="E24" s="10"/>
      <c r="F24" s="9"/>
      <c r="G24" s="9"/>
      <c r="H24" s="9"/>
      <c r="I24" s="9"/>
      <c r="J24" s="9"/>
      <c r="K24" s="9"/>
    </row>
    <row r="25" spans="1:11" ht="12.75">
      <c r="A25" s="10"/>
      <c r="B25" s="9"/>
      <c r="C25" s="9"/>
      <c r="D25" s="9"/>
      <c r="E25" s="10"/>
      <c r="F25" s="9"/>
      <c r="G25" s="9"/>
      <c r="H25" s="9"/>
      <c r="I25" s="9"/>
      <c r="J25" s="9"/>
      <c r="K25" s="9"/>
    </row>
    <row r="26" spans="1:11" ht="12.75">
      <c r="A26" s="10"/>
      <c r="B26" s="9"/>
      <c r="C26" s="9"/>
      <c r="D26" s="9"/>
      <c r="E26" s="10"/>
      <c r="F26" s="9"/>
      <c r="G26" s="9"/>
      <c r="H26" s="9"/>
      <c r="I26" s="9"/>
      <c r="J26" s="9"/>
      <c r="K26" s="9"/>
    </row>
    <row r="27" spans="1:11" ht="12.75">
      <c r="A27" s="10"/>
      <c r="B27" s="9"/>
      <c r="C27" s="9"/>
      <c r="D27" s="9"/>
      <c r="E27" s="10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</row>
  </sheetData>
  <sheetProtection/>
  <mergeCells count="11">
    <mergeCell ref="B16:C16"/>
    <mergeCell ref="A1:K1"/>
    <mergeCell ref="E3:F3"/>
    <mergeCell ref="E4:F4"/>
    <mergeCell ref="D8:E8"/>
    <mergeCell ref="B21:C21"/>
    <mergeCell ref="B17:C17"/>
    <mergeCell ref="B18:C18"/>
    <mergeCell ref="B19:C19"/>
    <mergeCell ref="B20:C20"/>
    <mergeCell ref="D16:E16"/>
  </mergeCells>
  <printOptions/>
  <pageMargins left="0.29" right="0.16" top="0.984251969" bottom="0.984251969" header="0.4921259845" footer="0.49212598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10" sqref="G10:G24"/>
    </sheetView>
  </sheetViews>
  <sheetFormatPr defaultColWidth="11.421875" defaultRowHeight="12.75"/>
  <cols>
    <col min="1" max="1" width="22.28125" style="0" customWidth="1"/>
    <col min="2" max="2" width="15.7109375" style="1" customWidth="1"/>
    <col min="3" max="3" width="11.421875" style="1" customWidth="1"/>
    <col min="4" max="4" width="9.28125" style="0" customWidth="1"/>
    <col min="5" max="5" width="5.421875" style="0" customWidth="1"/>
    <col min="8" max="8" width="17.57421875" style="0" customWidth="1"/>
    <col min="9" max="9" width="13.28125" style="0" bestFit="1" customWidth="1"/>
  </cols>
  <sheetData>
    <row r="1" spans="1:10" ht="29.25" thickBot="1" thickTop="1">
      <c r="A1" s="56" t="s">
        <v>29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3.5" thickTop="1">
      <c r="A2" s="8"/>
      <c r="B2" s="8"/>
      <c r="C2" s="8"/>
      <c r="D2" s="8"/>
      <c r="E2" s="11"/>
      <c r="F2" s="8"/>
      <c r="G2" s="8"/>
      <c r="H2" s="8"/>
      <c r="I2" s="8"/>
      <c r="J2" s="8"/>
    </row>
    <row r="3" spans="1:8" ht="12.75">
      <c r="A3" s="2" t="s">
        <v>0</v>
      </c>
      <c r="B3" s="7" t="s">
        <v>125</v>
      </c>
      <c r="D3" s="2" t="s">
        <v>7</v>
      </c>
      <c r="E3" s="59">
        <v>4165</v>
      </c>
      <c r="F3" s="64"/>
      <c r="G3" s="2" t="s">
        <v>9</v>
      </c>
      <c r="H3" s="6">
        <f ca="1">TODAY()</f>
        <v>44698</v>
      </c>
    </row>
    <row r="4" spans="1:6" ht="12.75">
      <c r="A4" s="2" t="s">
        <v>1</v>
      </c>
      <c r="B4" s="7" t="s">
        <v>126</v>
      </c>
      <c r="D4" s="2" t="s">
        <v>8</v>
      </c>
      <c r="E4" s="65" t="s">
        <v>128</v>
      </c>
      <c r="F4" s="66"/>
    </row>
    <row r="5" spans="1:5" ht="12.75">
      <c r="A5" s="2" t="s">
        <v>2</v>
      </c>
      <c r="B5" s="7" t="s">
        <v>127</v>
      </c>
      <c r="E5" s="12"/>
    </row>
    <row r="6" spans="1:5" ht="12.75">
      <c r="A6" s="2"/>
      <c r="B6" s="7"/>
      <c r="E6" s="12"/>
    </row>
    <row r="7" spans="1:5" ht="20.25">
      <c r="A7" s="19" t="s">
        <v>51</v>
      </c>
      <c r="E7" s="12"/>
    </row>
    <row r="8" spans="1:10" ht="25.5">
      <c r="A8" s="4" t="s">
        <v>3</v>
      </c>
      <c r="B8" s="4" t="s">
        <v>30</v>
      </c>
      <c r="C8" s="4" t="s">
        <v>31</v>
      </c>
      <c r="D8" s="61" t="s">
        <v>4</v>
      </c>
      <c r="E8" s="62"/>
      <c r="F8" s="4"/>
      <c r="G8" s="5" t="s">
        <v>21</v>
      </c>
      <c r="H8" s="5" t="s">
        <v>22</v>
      </c>
      <c r="I8" s="5" t="s">
        <v>5</v>
      </c>
      <c r="J8" s="4" t="s">
        <v>6</v>
      </c>
    </row>
    <row r="9" spans="1:10" ht="12.75">
      <c r="A9" s="25" t="s">
        <v>32</v>
      </c>
      <c r="B9" s="26" t="s">
        <v>129</v>
      </c>
      <c r="C9" s="26" t="s">
        <v>130</v>
      </c>
      <c r="D9" s="28">
        <v>12</v>
      </c>
      <c r="E9" s="29" t="s">
        <v>13</v>
      </c>
      <c r="F9" s="26"/>
      <c r="G9" s="30">
        <v>44575</v>
      </c>
      <c r="H9" s="32">
        <f>G9+365</f>
        <v>44940</v>
      </c>
      <c r="I9" s="33">
        <f>H9-$H$3</f>
        <v>242</v>
      </c>
      <c r="J9" s="24">
        <f>1-(I9/365)</f>
        <v>0.33698630136986296</v>
      </c>
    </row>
    <row r="10" spans="1:10" ht="12.75">
      <c r="A10" s="27" t="s">
        <v>34</v>
      </c>
      <c r="B10" s="26"/>
      <c r="C10" s="26"/>
      <c r="D10" s="28">
        <v>12</v>
      </c>
      <c r="E10" s="29" t="s">
        <v>13</v>
      </c>
      <c r="F10" s="26"/>
      <c r="G10" s="30">
        <v>44575</v>
      </c>
      <c r="H10" s="32">
        <f aca="true" t="shared" si="0" ref="H10:H20">G10+365</f>
        <v>44940</v>
      </c>
      <c r="I10" s="33">
        <f aca="true" t="shared" si="1" ref="I10:I24">H10-$H$3</f>
        <v>242</v>
      </c>
      <c r="J10" s="24">
        <f aca="true" t="shared" si="2" ref="J10:J20">1-(I10/365)</f>
        <v>0.33698630136986296</v>
      </c>
    </row>
    <row r="11" spans="1:10" ht="12.75">
      <c r="A11" s="27" t="s">
        <v>108</v>
      </c>
      <c r="B11" s="26"/>
      <c r="C11" s="26"/>
      <c r="D11" s="28">
        <v>12</v>
      </c>
      <c r="E11" s="29" t="s">
        <v>13</v>
      </c>
      <c r="F11" s="26"/>
      <c r="G11" s="30">
        <v>44575</v>
      </c>
      <c r="H11" s="32">
        <f>G11+366</f>
        <v>44941</v>
      </c>
      <c r="I11" s="33">
        <f t="shared" si="1"/>
        <v>243</v>
      </c>
      <c r="J11" s="24">
        <f t="shared" si="2"/>
        <v>0.3342465753424657</v>
      </c>
    </row>
    <row r="12" spans="1:10" ht="12.75">
      <c r="A12" s="25" t="s">
        <v>35</v>
      </c>
      <c r="B12" s="34"/>
      <c r="C12" s="34"/>
      <c r="D12" s="28">
        <v>12</v>
      </c>
      <c r="E12" s="29" t="s">
        <v>13</v>
      </c>
      <c r="F12" s="35"/>
      <c r="G12" s="30">
        <v>44575</v>
      </c>
      <c r="H12" s="32">
        <f t="shared" si="0"/>
        <v>44940</v>
      </c>
      <c r="I12" s="33">
        <f t="shared" si="1"/>
        <v>242</v>
      </c>
      <c r="J12" s="24">
        <f t="shared" si="2"/>
        <v>0.33698630136986296</v>
      </c>
    </row>
    <row r="13" spans="1:10" ht="12.75">
      <c r="A13" s="25" t="s">
        <v>36</v>
      </c>
      <c r="B13" s="34"/>
      <c r="C13" s="34"/>
      <c r="D13" s="28">
        <v>12</v>
      </c>
      <c r="E13" s="29" t="s">
        <v>13</v>
      </c>
      <c r="F13" s="35"/>
      <c r="G13" s="30">
        <v>44575</v>
      </c>
      <c r="H13" s="32">
        <f t="shared" si="0"/>
        <v>44940</v>
      </c>
      <c r="I13" s="33">
        <f t="shared" si="1"/>
        <v>242</v>
      </c>
      <c r="J13" s="24">
        <f t="shared" si="2"/>
        <v>0.33698630136986296</v>
      </c>
    </row>
    <row r="14" spans="1:10" ht="12.75">
      <c r="A14" s="25" t="s">
        <v>37</v>
      </c>
      <c r="B14" s="34"/>
      <c r="C14" s="34"/>
      <c r="D14" s="28">
        <v>24</v>
      </c>
      <c r="E14" s="29" t="s">
        <v>13</v>
      </c>
      <c r="F14" s="35"/>
      <c r="G14" s="30">
        <v>44575</v>
      </c>
      <c r="H14" s="32">
        <f>G14+365.5*2</f>
        <v>45306</v>
      </c>
      <c r="I14" s="33">
        <f t="shared" si="1"/>
        <v>608</v>
      </c>
      <c r="J14" s="24">
        <f>1-(I14/(365.5*2))</f>
        <v>0.16826265389876882</v>
      </c>
    </row>
    <row r="15" spans="1:10" ht="12.75">
      <c r="A15" s="25" t="s">
        <v>38</v>
      </c>
      <c r="B15" s="34"/>
      <c r="C15" s="34"/>
      <c r="D15" s="28">
        <v>24</v>
      </c>
      <c r="E15" s="29" t="s">
        <v>13</v>
      </c>
      <c r="F15" s="35"/>
      <c r="G15" s="30">
        <v>44575</v>
      </c>
      <c r="H15" s="32">
        <f>G15+365.25*2</f>
        <v>45305.5</v>
      </c>
      <c r="I15" s="33">
        <f t="shared" si="1"/>
        <v>607.5</v>
      </c>
      <c r="J15" s="24">
        <f>1-(I15/(365.25*2))</f>
        <v>0.16837782340862428</v>
      </c>
    </row>
    <row r="16" spans="1:10" ht="12.75">
      <c r="A16" s="25" t="s">
        <v>39</v>
      </c>
      <c r="B16" s="34" t="s">
        <v>40</v>
      </c>
      <c r="C16" s="34"/>
      <c r="D16" s="28">
        <v>24</v>
      </c>
      <c r="E16" s="29" t="s">
        <v>13</v>
      </c>
      <c r="F16" s="35"/>
      <c r="G16" s="30">
        <v>44575</v>
      </c>
      <c r="H16" s="32">
        <f>G16+365.25*2</f>
        <v>45305.5</v>
      </c>
      <c r="I16" s="33">
        <f t="shared" si="1"/>
        <v>607.5</v>
      </c>
      <c r="J16" s="24">
        <f>1-(I16/(365.25*2))</f>
        <v>0.16837782340862428</v>
      </c>
    </row>
    <row r="17" spans="1:10" ht="12.75">
      <c r="A17" s="25" t="s">
        <v>41</v>
      </c>
      <c r="B17" s="49"/>
      <c r="C17" s="34"/>
      <c r="D17" s="28">
        <v>12</v>
      </c>
      <c r="E17" s="29" t="s">
        <v>13</v>
      </c>
      <c r="F17" s="35"/>
      <c r="G17" s="30">
        <v>44575</v>
      </c>
      <c r="H17" s="32">
        <f t="shared" si="0"/>
        <v>44940</v>
      </c>
      <c r="I17" s="33">
        <f t="shared" si="1"/>
        <v>242</v>
      </c>
      <c r="J17" s="24">
        <f t="shared" si="2"/>
        <v>0.33698630136986296</v>
      </c>
    </row>
    <row r="18" spans="1:10" ht="12.75">
      <c r="A18" s="25" t="s">
        <v>42</v>
      </c>
      <c r="B18" s="34"/>
      <c r="C18" s="34"/>
      <c r="D18" s="28">
        <v>60</v>
      </c>
      <c r="E18" s="29" t="s">
        <v>13</v>
      </c>
      <c r="F18" s="35"/>
      <c r="G18" s="30">
        <v>44575</v>
      </c>
      <c r="H18" s="32">
        <f>G18+365.25*5</f>
        <v>46401.25</v>
      </c>
      <c r="I18" s="33">
        <f t="shared" si="1"/>
        <v>1703.25</v>
      </c>
      <c r="J18" s="24">
        <f>1-(I18/(365.25*5))</f>
        <v>0.06735112936344967</v>
      </c>
    </row>
    <row r="19" spans="1:10" ht="12.75">
      <c r="A19" s="25" t="s">
        <v>43</v>
      </c>
      <c r="B19" s="34"/>
      <c r="C19" s="34"/>
      <c r="D19" s="28">
        <v>24</v>
      </c>
      <c r="E19" s="29" t="s">
        <v>13</v>
      </c>
      <c r="F19" s="35"/>
      <c r="G19" s="30">
        <v>44575</v>
      </c>
      <c r="H19" s="32">
        <f>G19+365.5*2</f>
        <v>45306</v>
      </c>
      <c r="I19" s="33">
        <f t="shared" si="1"/>
        <v>608</v>
      </c>
      <c r="J19" s="24">
        <f>1-(I19/(365.25*2))</f>
        <v>0.16769336071184116</v>
      </c>
    </row>
    <row r="20" spans="1:10" ht="12.75">
      <c r="A20" s="25" t="s">
        <v>44</v>
      </c>
      <c r="B20" s="34"/>
      <c r="C20" s="34">
        <v>40751418</v>
      </c>
      <c r="D20" s="28">
        <v>24</v>
      </c>
      <c r="E20" s="29" t="s">
        <v>13</v>
      </c>
      <c r="F20" s="35"/>
      <c r="G20" s="30">
        <v>44575</v>
      </c>
      <c r="H20" s="32">
        <f t="shared" si="0"/>
        <v>44940</v>
      </c>
      <c r="I20" s="33">
        <f t="shared" si="1"/>
        <v>242</v>
      </c>
      <c r="J20" s="24">
        <f t="shared" si="2"/>
        <v>0.33698630136986296</v>
      </c>
    </row>
    <row r="21" spans="1:10" ht="12.75">
      <c r="A21" s="25" t="s">
        <v>45</v>
      </c>
      <c r="B21" s="34"/>
      <c r="C21" s="34"/>
      <c r="D21" s="28">
        <v>24</v>
      </c>
      <c r="E21" s="29" t="s">
        <v>13</v>
      </c>
      <c r="F21" s="35"/>
      <c r="G21" s="30">
        <v>44575</v>
      </c>
      <c r="H21" s="32">
        <f>G21+365.25*2</f>
        <v>45305.5</v>
      </c>
      <c r="I21" s="33">
        <f t="shared" si="1"/>
        <v>607.5</v>
      </c>
      <c r="J21" s="24">
        <f>1-(I21/(365.25*2))</f>
        <v>0.16837782340862428</v>
      </c>
    </row>
    <row r="22" spans="1:10" ht="12.75">
      <c r="A22" s="25" t="s">
        <v>172</v>
      </c>
      <c r="B22" s="34"/>
      <c r="C22" s="34"/>
      <c r="D22" s="28">
        <v>12</v>
      </c>
      <c r="E22" s="29" t="s">
        <v>13</v>
      </c>
      <c r="F22" s="35"/>
      <c r="G22" s="30">
        <v>44575</v>
      </c>
      <c r="H22" s="32">
        <f>G22+365.25*2</f>
        <v>45305.5</v>
      </c>
      <c r="I22" s="33">
        <f t="shared" si="1"/>
        <v>607.5</v>
      </c>
      <c r="J22" s="24">
        <f>1-(I22/(365.25*2))</f>
        <v>0.16837782340862428</v>
      </c>
    </row>
    <row r="23" spans="1:10" ht="12.75">
      <c r="A23" s="25" t="s">
        <v>175</v>
      </c>
      <c r="B23" s="34"/>
      <c r="C23" s="34"/>
      <c r="D23" s="28">
        <v>12</v>
      </c>
      <c r="E23" s="29" t="s">
        <v>13</v>
      </c>
      <c r="F23" s="35"/>
      <c r="G23" s="30">
        <v>44575</v>
      </c>
      <c r="H23" s="32">
        <f>G23+365.25*2</f>
        <v>45305.5</v>
      </c>
      <c r="I23" s="33">
        <f t="shared" si="1"/>
        <v>607.5</v>
      </c>
      <c r="J23" s="24">
        <f>1-(I23/(365.25*2))</f>
        <v>0.16837782340862428</v>
      </c>
    </row>
    <row r="24" spans="1:10" ht="12.75">
      <c r="A24" s="25" t="s">
        <v>173</v>
      </c>
      <c r="B24" s="34"/>
      <c r="C24" s="34"/>
      <c r="D24" s="28">
        <v>12</v>
      </c>
      <c r="E24" s="29" t="s">
        <v>13</v>
      </c>
      <c r="F24" s="35"/>
      <c r="G24" s="30">
        <v>44575</v>
      </c>
      <c r="H24" s="32">
        <f>G24+365.25*2</f>
        <v>45305.5</v>
      </c>
      <c r="I24" s="33">
        <f t="shared" si="1"/>
        <v>607.5</v>
      </c>
      <c r="J24" s="24">
        <f>1-(I24/(365.25*2))</f>
        <v>0.16837782340862428</v>
      </c>
    </row>
  </sheetData>
  <sheetProtection/>
  <mergeCells count="4">
    <mergeCell ref="A1:J1"/>
    <mergeCell ref="E3:F3"/>
    <mergeCell ref="E4:F4"/>
    <mergeCell ref="D8:E8"/>
  </mergeCells>
  <printOptions/>
  <pageMargins left="0.23" right="0.27" top="0.984251969" bottom="0.984251969" header="0.4921259845" footer="0.49212598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37">
      <selection activeCell="L6" sqref="L6"/>
    </sheetView>
  </sheetViews>
  <sheetFormatPr defaultColWidth="11.421875" defaultRowHeight="12.75"/>
  <cols>
    <col min="1" max="1" width="20.00390625" style="0" customWidth="1"/>
    <col min="2" max="2" width="15.140625" style="0" customWidth="1"/>
    <col min="4" max="4" width="8.28125" style="0" customWidth="1"/>
    <col min="5" max="5" width="4.140625" style="0" customWidth="1"/>
    <col min="6" max="6" width="8.28125" style="0" customWidth="1"/>
    <col min="9" max="9" width="17.421875" style="0" customWidth="1"/>
    <col min="10" max="10" width="8.7109375" style="0" customWidth="1"/>
  </cols>
  <sheetData>
    <row r="1" spans="1:11" ht="29.25" thickBot="1" thickTop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3.5" thickTop="1">
      <c r="A2" s="8"/>
      <c r="B2" s="8"/>
      <c r="C2" s="8"/>
      <c r="D2" s="8"/>
      <c r="E2" s="11"/>
      <c r="F2" s="8"/>
      <c r="G2" s="8"/>
      <c r="H2" s="8"/>
      <c r="I2" s="8"/>
      <c r="J2" s="8"/>
      <c r="K2" s="8"/>
    </row>
    <row r="3" spans="1:9" ht="12.75">
      <c r="A3" s="2" t="s">
        <v>0</v>
      </c>
      <c r="B3" s="48" t="s">
        <v>125</v>
      </c>
      <c r="C3" s="1"/>
      <c r="D3" s="2" t="s">
        <v>7</v>
      </c>
      <c r="E3" s="67">
        <v>4165</v>
      </c>
      <c r="F3" s="68"/>
      <c r="G3" s="51" t="s">
        <v>116</v>
      </c>
      <c r="H3" s="2" t="s">
        <v>9</v>
      </c>
      <c r="I3" s="52">
        <f ca="1">TODAY()</f>
        <v>44698</v>
      </c>
    </row>
    <row r="4" spans="1:6" ht="12.75">
      <c r="A4" s="2" t="s">
        <v>1</v>
      </c>
      <c r="B4" s="48" t="s">
        <v>114</v>
      </c>
      <c r="C4" s="1"/>
      <c r="D4" s="2" t="s">
        <v>8</v>
      </c>
      <c r="E4" s="69" t="s">
        <v>115</v>
      </c>
      <c r="F4" s="70"/>
    </row>
    <row r="5" spans="1:5" ht="12.75">
      <c r="A5" s="2" t="s">
        <v>2</v>
      </c>
      <c r="B5" s="48" t="s">
        <v>127</v>
      </c>
      <c r="C5" s="1"/>
      <c r="E5" s="12"/>
    </row>
    <row r="6" spans="1:5" ht="12.75">
      <c r="A6" s="2"/>
      <c r="B6" s="7"/>
      <c r="C6" s="1"/>
      <c r="E6" s="12"/>
    </row>
    <row r="7" spans="1:5" ht="20.25">
      <c r="A7" s="71" t="s">
        <v>105</v>
      </c>
      <c r="B7" s="72"/>
      <c r="C7" s="73"/>
      <c r="D7" s="73"/>
      <c r="E7" s="12"/>
    </row>
    <row r="8" spans="1:11" ht="38.25">
      <c r="A8" s="4" t="s">
        <v>3</v>
      </c>
      <c r="B8" s="4" t="s">
        <v>30</v>
      </c>
      <c r="C8" s="4" t="s">
        <v>31</v>
      </c>
      <c r="D8" s="61" t="s">
        <v>4</v>
      </c>
      <c r="E8" s="62"/>
      <c r="F8" s="4" t="s">
        <v>49</v>
      </c>
      <c r="G8" s="5" t="s">
        <v>50</v>
      </c>
      <c r="H8" s="5" t="s">
        <v>54</v>
      </c>
      <c r="I8" s="5" t="s">
        <v>55</v>
      </c>
      <c r="J8" s="5" t="s">
        <v>5</v>
      </c>
      <c r="K8" s="4" t="s">
        <v>6</v>
      </c>
    </row>
    <row r="9" spans="1:11" s="20" customFormat="1" ht="12.75">
      <c r="A9" s="25" t="s">
        <v>52</v>
      </c>
      <c r="B9" s="26" t="s">
        <v>131</v>
      </c>
      <c r="C9" s="26" t="s">
        <v>132</v>
      </c>
      <c r="D9" s="40">
        <v>3600</v>
      </c>
      <c r="E9" s="29" t="s">
        <v>12</v>
      </c>
      <c r="F9" s="26" t="s">
        <v>53</v>
      </c>
      <c r="G9" s="37">
        <v>2323.1</v>
      </c>
      <c r="H9" s="37">
        <v>3295.9</v>
      </c>
      <c r="I9" s="37">
        <f>H9+D9-G9</f>
        <v>4572.799999999999</v>
      </c>
      <c r="J9" s="37">
        <f>I9-$E$3</f>
        <v>407.7999999999993</v>
      </c>
      <c r="K9" s="24">
        <f>1-(J9/D9)</f>
        <v>0.8867222222222224</v>
      </c>
    </row>
    <row r="10" spans="1:11" s="20" customFormat="1" ht="12.75">
      <c r="A10" s="27" t="s">
        <v>52</v>
      </c>
      <c r="B10" s="26" t="s">
        <v>131</v>
      </c>
      <c r="C10" s="26" t="s">
        <v>133</v>
      </c>
      <c r="D10" s="40">
        <v>3600</v>
      </c>
      <c r="E10" s="29" t="s">
        <v>12</v>
      </c>
      <c r="F10" s="26" t="s">
        <v>53</v>
      </c>
      <c r="G10" s="37">
        <v>2290.1</v>
      </c>
      <c r="H10" s="37">
        <v>3295.9</v>
      </c>
      <c r="I10" s="37">
        <f>H10+D10-G10</f>
        <v>4605.799999999999</v>
      </c>
      <c r="J10" s="37">
        <f>I10-$E$3</f>
        <v>440.7999999999993</v>
      </c>
      <c r="K10" s="24">
        <f>1-(J10/D10)</f>
        <v>0.8775555555555558</v>
      </c>
    </row>
    <row r="11" spans="1:11" s="20" customFormat="1" ht="12.75">
      <c r="A11" s="27" t="s">
        <v>56</v>
      </c>
      <c r="B11" s="26" t="s">
        <v>134</v>
      </c>
      <c r="C11" s="26" t="s">
        <v>135</v>
      </c>
      <c r="D11" s="40">
        <v>1200</v>
      </c>
      <c r="E11" s="29" t="s">
        <v>12</v>
      </c>
      <c r="F11" s="26" t="s">
        <v>57</v>
      </c>
      <c r="G11" s="37">
        <v>0</v>
      </c>
      <c r="H11" s="37">
        <v>3476.6</v>
      </c>
      <c r="I11" s="37">
        <f aca="true" t="shared" si="0" ref="I11:I24">H11+D11-G11</f>
        <v>4676.6</v>
      </c>
      <c r="J11" s="37">
        <f aca="true" t="shared" si="1" ref="J11:J24">I11-$E$3</f>
        <v>511.60000000000036</v>
      </c>
      <c r="K11" s="24">
        <f aca="true" t="shared" si="2" ref="K11:K24">1-(J11/D11)</f>
        <v>0.5736666666666663</v>
      </c>
    </row>
    <row r="12" spans="1:11" s="20" customFormat="1" ht="12.75">
      <c r="A12" s="27" t="s">
        <v>58</v>
      </c>
      <c r="B12" s="26" t="s">
        <v>59</v>
      </c>
      <c r="C12" s="26" t="s">
        <v>136</v>
      </c>
      <c r="D12" s="40">
        <v>4800</v>
      </c>
      <c r="E12" s="29" t="s">
        <v>12</v>
      </c>
      <c r="F12" s="26" t="s">
        <v>53</v>
      </c>
      <c r="G12" s="37">
        <v>1369.1</v>
      </c>
      <c r="H12" s="37">
        <v>2073.9</v>
      </c>
      <c r="I12" s="37">
        <f t="shared" si="0"/>
        <v>5504.799999999999</v>
      </c>
      <c r="J12" s="37">
        <f t="shared" si="1"/>
        <v>1339.7999999999993</v>
      </c>
      <c r="K12" s="24">
        <f t="shared" si="2"/>
        <v>0.7208750000000002</v>
      </c>
    </row>
    <row r="13" spans="1:11" s="20" customFormat="1" ht="12.75">
      <c r="A13" s="27" t="s">
        <v>60</v>
      </c>
      <c r="B13" s="26" t="s">
        <v>137</v>
      </c>
      <c r="C13" s="26" t="s">
        <v>139</v>
      </c>
      <c r="D13" s="40">
        <v>1200</v>
      </c>
      <c r="E13" s="29" t="s">
        <v>12</v>
      </c>
      <c r="F13" s="26" t="s">
        <v>57</v>
      </c>
      <c r="G13" s="37">
        <v>0</v>
      </c>
      <c r="H13" s="37">
        <v>3793.8</v>
      </c>
      <c r="I13" s="37">
        <f t="shared" si="0"/>
        <v>4993.8</v>
      </c>
      <c r="J13" s="37">
        <f t="shared" si="1"/>
        <v>828.8000000000002</v>
      </c>
      <c r="K13" s="24">
        <f t="shared" si="2"/>
        <v>0.3093333333333331</v>
      </c>
    </row>
    <row r="14" spans="1:11" s="20" customFormat="1" ht="12.75">
      <c r="A14" s="27" t="s">
        <v>60</v>
      </c>
      <c r="B14" s="26" t="s">
        <v>117</v>
      </c>
      <c r="C14" s="26" t="s">
        <v>139</v>
      </c>
      <c r="D14" s="40">
        <v>4800</v>
      </c>
      <c r="E14" s="29" t="s">
        <v>12</v>
      </c>
      <c r="F14" s="26" t="s">
        <v>53</v>
      </c>
      <c r="G14" s="37">
        <v>1171.1</v>
      </c>
      <c r="H14" s="37">
        <v>2271.9</v>
      </c>
      <c r="I14" s="37">
        <f t="shared" si="0"/>
        <v>5900.799999999999</v>
      </c>
      <c r="J14" s="37">
        <f t="shared" si="1"/>
        <v>1735.7999999999993</v>
      </c>
      <c r="K14" s="24">
        <f t="shared" si="2"/>
        <v>0.6383750000000001</v>
      </c>
    </row>
    <row r="15" spans="1:11" s="20" customFormat="1" ht="12.75">
      <c r="A15" s="27" t="s">
        <v>60</v>
      </c>
      <c r="B15" s="26" t="s">
        <v>117</v>
      </c>
      <c r="C15" s="26" t="s">
        <v>140</v>
      </c>
      <c r="D15" s="40">
        <v>1200</v>
      </c>
      <c r="E15" s="29" t="s">
        <v>12</v>
      </c>
      <c r="F15" s="26" t="s">
        <v>57</v>
      </c>
      <c r="G15" s="37">
        <v>0</v>
      </c>
      <c r="H15" s="37">
        <v>3793.8</v>
      </c>
      <c r="I15" s="37">
        <f>H15+D15-G15</f>
        <v>4993.8</v>
      </c>
      <c r="J15" s="37">
        <f t="shared" si="1"/>
        <v>828.8000000000002</v>
      </c>
      <c r="K15" s="24">
        <f>1-(J15/D15)</f>
        <v>0.3093333333333331</v>
      </c>
    </row>
    <row r="16" spans="1:11" s="20" customFormat="1" ht="12.75">
      <c r="A16" s="27" t="s">
        <v>60</v>
      </c>
      <c r="B16" s="26" t="s">
        <v>117</v>
      </c>
      <c r="C16" s="26" t="s">
        <v>140</v>
      </c>
      <c r="D16" s="40">
        <v>4800</v>
      </c>
      <c r="E16" s="29" t="s">
        <v>12</v>
      </c>
      <c r="F16" s="26" t="s">
        <v>53</v>
      </c>
      <c r="G16" s="37">
        <v>967.1</v>
      </c>
      <c r="H16" s="37">
        <v>2475.9</v>
      </c>
      <c r="I16" s="37">
        <f>H16+D16-G16</f>
        <v>6308.799999999999</v>
      </c>
      <c r="J16" s="37">
        <f t="shared" si="1"/>
        <v>2143.7999999999993</v>
      </c>
      <c r="K16" s="24">
        <f>1-(J16/D16)</f>
        <v>0.5533750000000002</v>
      </c>
    </row>
    <row r="17" spans="1:11" s="20" customFormat="1" ht="12.75">
      <c r="A17" s="27" t="s">
        <v>46</v>
      </c>
      <c r="B17" s="26" t="s">
        <v>47</v>
      </c>
      <c r="C17" s="26" t="s">
        <v>141</v>
      </c>
      <c r="D17" s="40">
        <v>1200</v>
      </c>
      <c r="E17" s="29" t="s">
        <v>12</v>
      </c>
      <c r="F17" s="26" t="s">
        <v>53</v>
      </c>
      <c r="G17" s="37">
        <v>0</v>
      </c>
      <c r="H17" s="37">
        <v>3476.6</v>
      </c>
      <c r="I17" s="37">
        <f t="shared" si="0"/>
        <v>4676.6</v>
      </c>
      <c r="J17" s="37">
        <f t="shared" si="1"/>
        <v>511.60000000000036</v>
      </c>
      <c r="K17" s="24">
        <f t="shared" si="2"/>
        <v>0.5736666666666663</v>
      </c>
    </row>
    <row r="18" spans="1:11" s="20" customFormat="1" ht="12.75">
      <c r="A18" s="27" t="s">
        <v>46</v>
      </c>
      <c r="B18" s="26" t="s">
        <v>47</v>
      </c>
      <c r="C18" s="26" t="s">
        <v>142</v>
      </c>
      <c r="D18" s="40">
        <v>1200</v>
      </c>
      <c r="E18" s="29" t="s">
        <v>12</v>
      </c>
      <c r="F18" s="26" t="s">
        <v>53</v>
      </c>
      <c r="G18" s="37">
        <v>0</v>
      </c>
      <c r="H18" s="37">
        <v>3476.8</v>
      </c>
      <c r="I18" s="37">
        <f t="shared" si="0"/>
        <v>4676.8</v>
      </c>
      <c r="J18" s="37">
        <f t="shared" si="1"/>
        <v>511.8000000000002</v>
      </c>
      <c r="K18" s="24">
        <f t="shared" si="2"/>
        <v>0.5734999999999999</v>
      </c>
    </row>
    <row r="19" spans="1:11" s="20" customFormat="1" ht="12.75">
      <c r="A19" s="27" t="s">
        <v>61</v>
      </c>
      <c r="B19" s="26" t="s">
        <v>143</v>
      </c>
      <c r="C19" s="26" t="s">
        <v>144</v>
      </c>
      <c r="D19" s="40">
        <v>1200</v>
      </c>
      <c r="E19" s="29" t="s">
        <v>12</v>
      </c>
      <c r="F19" s="26" t="s">
        <v>53</v>
      </c>
      <c r="G19" s="37">
        <v>0</v>
      </c>
      <c r="H19" s="37">
        <v>3793.8</v>
      </c>
      <c r="I19" s="37">
        <f t="shared" si="0"/>
        <v>4993.8</v>
      </c>
      <c r="J19" s="37">
        <f t="shared" si="1"/>
        <v>828.8000000000002</v>
      </c>
      <c r="K19" s="24">
        <f t="shared" si="2"/>
        <v>0.3093333333333331</v>
      </c>
    </row>
    <row r="20" spans="1:11" s="20" customFormat="1" ht="12.75">
      <c r="A20" s="27" t="s">
        <v>61</v>
      </c>
      <c r="B20" s="26" t="s">
        <v>143</v>
      </c>
      <c r="C20" s="26" t="s">
        <v>145</v>
      </c>
      <c r="D20" s="40">
        <v>1200</v>
      </c>
      <c r="E20" s="29" t="s">
        <v>12</v>
      </c>
      <c r="F20" s="26" t="s">
        <v>53</v>
      </c>
      <c r="G20" s="37">
        <v>0</v>
      </c>
      <c r="H20" s="37">
        <v>3793.8</v>
      </c>
      <c r="I20" s="37">
        <f t="shared" si="0"/>
        <v>4993.8</v>
      </c>
      <c r="J20" s="37">
        <f t="shared" si="1"/>
        <v>828.8000000000002</v>
      </c>
      <c r="K20" s="24">
        <f t="shared" si="2"/>
        <v>0.3093333333333331</v>
      </c>
    </row>
    <row r="21" spans="1:11" s="20" customFormat="1" ht="12.75">
      <c r="A21" s="27" t="s">
        <v>62</v>
      </c>
      <c r="B21" s="26" t="s">
        <v>63</v>
      </c>
      <c r="C21" s="26" t="s">
        <v>146</v>
      </c>
      <c r="D21" s="40">
        <v>1200</v>
      </c>
      <c r="E21" s="29" t="s">
        <v>12</v>
      </c>
      <c r="F21" s="26" t="s">
        <v>53</v>
      </c>
      <c r="G21" s="37">
        <v>0</v>
      </c>
      <c r="H21" s="37">
        <v>3793.8</v>
      </c>
      <c r="I21" s="37">
        <f t="shared" si="0"/>
        <v>4993.8</v>
      </c>
      <c r="J21" s="37">
        <f t="shared" si="1"/>
        <v>828.8000000000002</v>
      </c>
      <c r="K21" s="24">
        <f t="shared" si="2"/>
        <v>0.3093333333333331</v>
      </c>
    </row>
    <row r="22" spans="1:11" s="20" customFormat="1" ht="12.75">
      <c r="A22" s="27" t="s">
        <v>62</v>
      </c>
      <c r="B22" s="26" t="s">
        <v>63</v>
      </c>
      <c r="C22" s="26" t="s">
        <v>138</v>
      </c>
      <c r="D22" s="40">
        <v>1200</v>
      </c>
      <c r="E22" s="29" t="s">
        <v>12</v>
      </c>
      <c r="F22" s="26" t="s">
        <v>53</v>
      </c>
      <c r="G22" s="37">
        <v>0</v>
      </c>
      <c r="H22" s="37">
        <v>3793.8</v>
      </c>
      <c r="I22" s="37">
        <f t="shared" si="0"/>
        <v>4993.8</v>
      </c>
      <c r="J22" s="37">
        <f t="shared" si="1"/>
        <v>828.8000000000002</v>
      </c>
      <c r="K22" s="24">
        <f t="shared" si="2"/>
        <v>0.3093333333333331</v>
      </c>
    </row>
    <row r="23" spans="1:11" s="20" customFormat="1" ht="12.75">
      <c r="A23" s="27" t="s">
        <v>64</v>
      </c>
      <c r="B23" s="26" t="s">
        <v>65</v>
      </c>
      <c r="C23" s="26" t="s">
        <v>147</v>
      </c>
      <c r="D23" s="40">
        <v>2500</v>
      </c>
      <c r="E23" s="29" t="s">
        <v>12</v>
      </c>
      <c r="F23" s="26" t="s">
        <v>53</v>
      </c>
      <c r="G23" s="37">
        <v>0</v>
      </c>
      <c r="H23" s="37">
        <v>3793.8</v>
      </c>
      <c r="I23" s="37">
        <f t="shared" si="0"/>
        <v>6293.8</v>
      </c>
      <c r="J23" s="37">
        <f t="shared" si="1"/>
        <v>2128.8</v>
      </c>
      <c r="K23" s="24">
        <f t="shared" si="2"/>
        <v>0.14847999999999995</v>
      </c>
    </row>
    <row r="24" spans="1:11" s="20" customFormat="1" ht="12.75">
      <c r="A24" s="27" t="s">
        <v>64</v>
      </c>
      <c r="B24" s="26" t="s">
        <v>65</v>
      </c>
      <c r="C24" s="26" t="s">
        <v>148</v>
      </c>
      <c r="D24" s="40">
        <v>2500</v>
      </c>
      <c r="E24" s="29" t="s">
        <v>12</v>
      </c>
      <c r="F24" s="26" t="s">
        <v>53</v>
      </c>
      <c r="G24" s="37">
        <v>0</v>
      </c>
      <c r="H24" s="37">
        <v>3793.8</v>
      </c>
      <c r="I24" s="37">
        <f t="shared" si="0"/>
        <v>6293.8</v>
      </c>
      <c r="J24" s="37">
        <f t="shared" si="1"/>
        <v>2128.8</v>
      </c>
      <c r="K24" s="24">
        <f t="shared" si="2"/>
        <v>0.14847999999999995</v>
      </c>
    </row>
    <row r="25" spans="1:11" s="20" customFormat="1" ht="12.75">
      <c r="A25" s="27" t="s">
        <v>32</v>
      </c>
      <c r="B25" s="26" t="s">
        <v>129</v>
      </c>
      <c r="C25" s="26" t="s">
        <v>130</v>
      </c>
      <c r="D25" s="40">
        <v>1500</v>
      </c>
      <c r="E25" s="29" t="s">
        <v>12</v>
      </c>
      <c r="F25" s="26" t="s">
        <v>66</v>
      </c>
      <c r="G25" s="37">
        <v>0</v>
      </c>
      <c r="H25" s="37">
        <v>3446.3</v>
      </c>
      <c r="I25" s="37">
        <f aca="true" t="shared" si="3" ref="I25:I34">H25+D25-G25</f>
        <v>4946.3</v>
      </c>
      <c r="J25" s="37">
        <f aca="true" t="shared" si="4" ref="J25:J61">I25-$E$3</f>
        <v>781.3000000000002</v>
      </c>
      <c r="K25" s="24">
        <f aca="true" t="shared" si="5" ref="K25:K34">1-(J25/D25)</f>
        <v>0.4791333333333332</v>
      </c>
    </row>
    <row r="26" spans="1:11" s="20" customFormat="1" ht="12.75">
      <c r="A26" s="27" t="s">
        <v>32</v>
      </c>
      <c r="B26" s="26" t="s">
        <v>129</v>
      </c>
      <c r="C26" s="26" t="s">
        <v>130</v>
      </c>
      <c r="D26" s="40">
        <v>3000</v>
      </c>
      <c r="E26" s="29" t="s">
        <v>12</v>
      </c>
      <c r="F26" s="26" t="s">
        <v>57</v>
      </c>
      <c r="G26" s="37">
        <v>0</v>
      </c>
      <c r="H26" s="37">
        <v>3446.3</v>
      </c>
      <c r="I26" s="37">
        <f t="shared" si="3"/>
        <v>6446.3</v>
      </c>
      <c r="J26" s="37">
        <f t="shared" si="4"/>
        <v>2281.3</v>
      </c>
      <c r="K26" s="24">
        <f t="shared" si="5"/>
        <v>0.2395666666666666</v>
      </c>
    </row>
    <row r="27" spans="1:11" s="20" customFormat="1" ht="12.75">
      <c r="A27" s="27" t="s">
        <v>67</v>
      </c>
      <c r="B27" s="26" t="s">
        <v>187</v>
      </c>
      <c r="C27" s="26" t="s">
        <v>188</v>
      </c>
      <c r="D27" s="40">
        <v>1500</v>
      </c>
      <c r="E27" s="29" t="s">
        <v>12</v>
      </c>
      <c r="F27" s="26" t="s">
        <v>66</v>
      </c>
      <c r="G27" s="37">
        <v>0</v>
      </c>
      <c r="H27" s="37">
        <v>3857</v>
      </c>
      <c r="I27" s="37">
        <f t="shared" si="3"/>
        <v>5357</v>
      </c>
      <c r="J27" s="37">
        <f t="shared" si="4"/>
        <v>1192</v>
      </c>
      <c r="K27" s="24">
        <f t="shared" si="5"/>
        <v>0.20533333333333337</v>
      </c>
    </row>
    <row r="28" spans="1:11" s="20" customFormat="1" ht="12.75">
      <c r="A28" s="27" t="s">
        <v>67</v>
      </c>
      <c r="B28" s="26" t="s">
        <v>187</v>
      </c>
      <c r="C28" s="26" t="s">
        <v>189</v>
      </c>
      <c r="D28" s="40">
        <v>2400</v>
      </c>
      <c r="E28" s="29" t="s">
        <v>12</v>
      </c>
      <c r="F28" s="26" t="s">
        <v>57</v>
      </c>
      <c r="G28" s="37">
        <v>0</v>
      </c>
      <c r="H28" s="37">
        <v>3857</v>
      </c>
      <c r="I28" s="37">
        <f t="shared" si="3"/>
        <v>6257</v>
      </c>
      <c r="J28" s="37">
        <f t="shared" si="4"/>
        <v>2092</v>
      </c>
      <c r="K28" s="24">
        <f t="shared" si="5"/>
        <v>0.1283333333333333</v>
      </c>
    </row>
    <row r="29" spans="1:11" s="20" customFormat="1" ht="12.75">
      <c r="A29" s="27" t="s">
        <v>68</v>
      </c>
      <c r="B29" s="26" t="s">
        <v>112</v>
      </c>
      <c r="C29" s="26">
        <v>1718</v>
      </c>
      <c r="D29" s="40">
        <v>3600</v>
      </c>
      <c r="E29" s="29" t="s">
        <v>12</v>
      </c>
      <c r="F29" s="26" t="s">
        <v>57</v>
      </c>
      <c r="G29" s="37">
        <v>0</v>
      </c>
      <c r="H29" s="37">
        <v>3593.3</v>
      </c>
      <c r="I29" s="37">
        <f t="shared" si="3"/>
        <v>7193.3</v>
      </c>
      <c r="J29" s="37">
        <f t="shared" si="4"/>
        <v>3028.3</v>
      </c>
      <c r="K29" s="24">
        <f t="shared" si="5"/>
        <v>0.15880555555555553</v>
      </c>
    </row>
    <row r="30" spans="1:11" s="20" customFormat="1" ht="12.75">
      <c r="A30" s="27" t="s">
        <v>68</v>
      </c>
      <c r="B30" s="26" t="s">
        <v>112</v>
      </c>
      <c r="C30" s="26">
        <v>843</v>
      </c>
      <c r="D30" s="40">
        <v>3600</v>
      </c>
      <c r="E30" s="29" t="s">
        <v>12</v>
      </c>
      <c r="F30" s="26" t="s">
        <v>57</v>
      </c>
      <c r="G30" s="37">
        <v>0</v>
      </c>
      <c r="H30" s="37">
        <v>3593.3</v>
      </c>
      <c r="I30" s="37">
        <f t="shared" si="3"/>
        <v>7193.3</v>
      </c>
      <c r="J30" s="37">
        <f t="shared" si="4"/>
        <v>3028.3</v>
      </c>
      <c r="K30" s="24">
        <f t="shared" si="5"/>
        <v>0.15880555555555553</v>
      </c>
    </row>
    <row r="31" spans="1:11" s="20" customFormat="1" ht="12.75">
      <c r="A31" s="27" t="s">
        <v>68</v>
      </c>
      <c r="B31" s="26" t="s">
        <v>112</v>
      </c>
      <c r="C31" s="26">
        <v>405</v>
      </c>
      <c r="D31" s="40">
        <v>3600</v>
      </c>
      <c r="E31" s="29" t="s">
        <v>12</v>
      </c>
      <c r="F31" s="26" t="s">
        <v>57</v>
      </c>
      <c r="G31" s="37">
        <v>0</v>
      </c>
      <c r="H31" s="37">
        <v>3593.3</v>
      </c>
      <c r="I31" s="37">
        <f t="shared" si="3"/>
        <v>7193.3</v>
      </c>
      <c r="J31" s="37">
        <f t="shared" si="4"/>
        <v>3028.3</v>
      </c>
      <c r="K31" s="24">
        <f t="shared" si="5"/>
        <v>0.15880555555555553</v>
      </c>
    </row>
    <row r="32" spans="1:11" s="20" customFormat="1" ht="12.75">
      <c r="A32" s="27" t="s">
        <v>69</v>
      </c>
      <c r="B32" s="26" t="s">
        <v>118</v>
      </c>
      <c r="C32" s="26" t="s">
        <v>149</v>
      </c>
      <c r="D32" s="40">
        <v>4800</v>
      </c>
      <c r="E32" s="29" t="s">
        <v>12</v>
      </c>
      <c r="F32" s="26" t="s">
        <v>57</v>
      </c>
      <c r="G32" s="37">
        <v>1776</v>
      </c>
      <c r="H32" s="37">
        <v>2634</v>
      </c>
      <c r="I32" s="37">
        <f t="shared" si="3"/>
        <v>5658</v>
      </c>
      <c r="J32" s="37">
        <f t="shared" si="4"/>
        <v>1493</v>
      </c>
      <c r="K32" s="24">
        <f t="shared" si="5"/>
        <v>0.6889583333333333</v>
      </c>
    </row>
    <row r="33" spans="1:11" s="20" customFormat="1" ht="12.75">
      <c r="A33" s="27" t="s">
        <v>70</v>
      </c>
      <c r="B33" s="26" t="s">
        <v>150</v>
      </c>
      <c r="C33" s="26" t="s">
        <v>151</v>
      </c>
      <c r="D33" s="40">
        <v>4800</v>
      </c>
      <c r="E33" s="29" t="s">
        <v>12</v>
      </c>
      <c r="F33" s="26" t="s">
        <v>53</v>
      </c>
      <c r="G33" s="37">
        <v>0</v>
      </c>
      <c r="H33" s="37">
        <v>0</v>
      </c>
      <c r="I33" s="37">
        <f t="shared" si="3"/>
        <v>4800</v>
      </c>
      <c r="J33" s="37">
        <f t="shared" si="4"/>
        <v>635</v>
      </c>
      <c r="K33" s="24">
        <f t="shared" si="5"/>
        <v>0.8677083333333333</v>
      </c>
    </row>
    <row r="34" spans="1:11" s="20" customFormat="1" ht="12.75">
      <c r="A34" s="27" t="s">
        <v>71</v>
      </c>
      <c r="B34" s="26" t="s">
        <v>113</v>
      </c>
      <c r="C34" s="26" t="s">
        <v>152</v>
      </c>
      <c r="D34" s="40">
        <v>4800</v>
      </c>
      <c r="E34" s="29" t="s">
        <v>12</v>
      </c>
      <c r="F34" s="26" t="s">
        <v>53</v>
      </c>
      <c r="G34" s="37">
        <v>8</v>
      </c>
      <c r="H34" s="37">
        <v>2634</v>
      </c>
      <c r="I34" s="37">
        <f t="shared" si="3"/>
        <v>7426</v>
      </c>
      <c r="J34" s="37">
        <f t="shared" si="4"/>
        <v>3261</v>
      </c>
      <c r="K34" s="24">
        <f t="shared" si="5"/>
        <v>0.32062500000000005</v>
      </c>
    </row>
    <row r="35" spans="1:11" s="20" customFormat="1" ht="12.75">
      <c r="A35" s="27" t="s">
        <v>72</v>
      </c>
      <c r="B35" s="26" t="s">
        <v>153</v>
      </c>
      <c r="C35" s="26" t="s">
        <v>154</v>
      </c>
      <c r="D35" s="40">
        <v>4800</v>
      </c>
      <c r="E35" s="29" t="s">
        <v>12</v>
      </c>
      <c r="F35" s="26" t="s">
        <v>53</v>
      </c>
      <c r="G35" s="37">
        <v>83</v>
      </c>
      <c r="H35" s="37">
        <v>2634</v>
      </c>
      <c r="I35" s="37">
        <f aca="true" t="shared" si="6" ref="I35:I41">H35+D35-G35</f>
        <v>7351</v>
      </c>
      <c r="J35" s="37">
        <f t="shared" si="4"/>
        <v>3186</v>
      </c>
      <c r="K35" s="24">
        <f>1-(J35/D35)</f>
        <v>0.33625000000000005</v>
      </c>
    </row>
    <row r="36" spans="1:11" ht="12.75">
      <c r="A36" s="27" t="s">
        <v>73</v>
      </c>
      <c r="B36" s="26" t="s">
        <v>74</v>
      </c>
      <c r="C36" s="26" t="s">
        <v>119</v>
      </c>
      <c r="D36" s="41">
        <v>4800</v>
      </c>
      <c r="E36" s="29" t="s">
        <v>12</v>
      </c>
      <c r="F36" s="26" t="s">
        <v>53</v>
      </c>
      <c r="G36" s="39">
        <v>1383</v>
      </c>
      <c r="H36" s="37">
        <v>9301.8</v>
      </c>
      <c r="I36" s="37">
        <f t="shared" si="6"/>
        <v>12718.8</v>
      </c>
      <c r="J36" s="37">
        <f t="shared" si="4"/>
        <v>8553.8</v>
      </c>
      <c r="K36" s="24">
        <f>1-(J36/D36)</f>
        <v>-0.7820416666666665</v>
      </c>
    </row>
    <row r="37" spans="1:11" ht="12.75">
      <c r="A37" s="27" t="s">
        <v>75</v>
      </c>
      <c r="B37" s="26" t="s">
        <v>76</v>
      </c>
      <c r="C37" s="26" t="s">
        <v>155</v>
      </c>
      <c r="D37" s="41">
        <v>4800</v>
      </c>
      <c r="E37" s="29" t="s">
        <v>12</v>
      </c>
      <c r="F37" s="26" t="s">
        <v>53</v>
      </c>
      <c r="G37" s="39">
        <v>734</v>
      </c>
      <c r="H37" s="37">
        <v>2634</v>
      </c>
      <c r="I37" s="37">
        <f t="shared" si="6"/>
        <v>6700</v>
      </c>
      <c r="J37" s="37">
        <f t="shared" si="4"/>
        <v>2535</v>
      </c>
      <c r="K37" s="24">
        <f>1-(J37/D37)</f>
        <v>0.47187500000000004</v>
      </c>
    </row>
    <row r="38" spans="1:11" ht="12.75">
      <c r="A38" s="27" t="s">
        <v>77</v>
      </c>
      <c r="B38" s="34" t="s">
        <v>179</v>
      </c>
      <c r="C38" s="34" t="s">
        <v>180</v>
      </c>
      <c r="D38" s="41" t="s">
        <v>110</v>
      </c>
      <c r="E38" s="29" t="s">
        <v>12</v>
      </c>
      <c r="F38" s="26" t="s">
        <v>57</v>
      </c>
      <c r="G38" s="34">
        <v>0</v>
      </c>
      <c r="H38" s="37">
        <v>3998.4</v>
      </c>
      <c r="I38" s="37" t="s">
        <v>110</v>
      </c>
      <c r="J38" s="37" t="s">
        <v>110</v>
      </c>
      <c r="K38" s="24" t="s">
        <v>110</v>
      </c>
    </row>
    <row r="39" spans="1:11" ht="12.75">
      <c r="A39" s="27" t="s">
        <v>78</v>
      </c>
      <c r="B39" s="34" t="s">
        <v>156</v>
      </c>
      <c r="C39" s="34" t="s">
        <v>157</v>
      </c>
      <c r="D39" s="41">
        <v>1500</v>
      </c>
      <c r="E39" s="29" t="s">
        <v>12</v>
      </c>
      <c r="F39" s="26" t="s">
        <v>66</v>
      </c>
      <c r="G39" s="34">
        <v>0</v>
      </c>
      <c r="H39" s="37">
        <v>3844.5</v>
      </c>
      <c r="I39" s="37">
        <f t="shared" si="6"/>
        <v>5344.5</v>
      </c>
      <c r="J39" s="37">
        <f t="shared" si="4"/>
        <v>1179.5</v>
      </c>
      <c r="K39" s="24">
        <f>1-(J39/D39)</f>
        <v>0.21366666666666667</v>
      </c>
    </row>
    <row r="40" spans="1:11" ht="12.75">
      <c r="A40" s="27" t="s">
        <v>78</v>
      </c>
      <c r="B40" s="34" t="s">
        <v>121</v>
      </c>
      <c r="C40" s="34" t="s">
        <v>122</v>
      </c>
      <c r="D40" s="41">
        <v>3000</v>
      </c>
      <c r="E40" s="29" t="s">
        <v>12</v>
      </c>
      <c r="F40" s="26" t="s">
        <v>57</v>
      </c>
      <c r="G40" s="34">
        <v>0</v>
      </c>
      <c r="H40" s="37">
        <v>3446.3</v>
      </c>
      <c r="I40" s="37">
        <f t="shared" si="6"/>
        <v>6446.3</v>
      </c>
      <c r="J40" s="37">
        <f t="shared" si="4"/>
        <v>2281.3</v>
      </c>
      <c r="K40" s="24">
        <f>1-(J40/D40)</f>
        <v>0.2395666666666666</v>
      </c>
    </row>
    <row r="41" spans="1:11" ht="12.75">
      <c r="A41" s="27" t="s">
        <v>79</v>
      </c>
      <c r="B41" s="34" t="s">
        <v>80</v>
      </c>
      <c r="C41" s="34" t="s">
        <v>120</v>
      </c>
      <c r="D41" s="41">
        <v>3000</v>
      </c>
      <c r="E41" s="29" t="s">
        <v>12</v>
      </c>
      <c r="F41" s="26" t="s">
        <v>53</v>
      </c>
      <c r="G41" s="34">
        <v>0</v>
      </c>
      <c r="H41" s="37">
        <v>3446.3</v>
      </c>
      <c r="I41" s="37">
        <f t="shared" si="6"/>
        <v>6446.3</v>
      </c>
      <c r="J41" s="37">
        <f t="shared" si="4"/>
        <v>2281.3</v>
      </c>
      <c r="K41" s="24">
        <f>1-(J41/D41)</f>
        <v>0.2395666666666666</v>
      </c>
    </row>
    <row r="42" spans="1:12" ht="12.75">
      <c r="A42" s="43"/>
      <c r="B42" s="44"/>
      <c r="C42" s="44"/>
      <c r="D42" s="45"/>
      <c r="E42" s="43"/>
      <c r="F42" s="16"/>
      <c r="G42" s="44"/>
      <c r="H42" s="46"/>
      <c r="I42" s="46"/>
      <c r="J42" s="46"/>
      <c r="K42" s="50"/>
      <c r="L42" s="47"/>
    </row>
    <row r="43" spans="1:10" ht="13.5" thickBot="1">
      <c r="A43" s="43"/>
      <c r="B43" s="44"/>
      <c r="C43" s="44"/>
      <c r="D43" s="45"/>
      <c r="E43" s="43"/>
      <c r="F43" s="16"/>
      <c r="G43" s="44"/>
      <c r="H43" s="46"/>
      <c r="I43" s="46"/>
      <c r="J43" s="46"/>
    </row>
    <row r="44" spans="1:11" ht="29.25" thickBot="1" thickTop="1">
      <c r="A44" s="56" t="s">
        <v>104</v>
      </c>
      <c r="B44" s="57"/>
      <c r="C44" s="57"/>
      <c r="D44" s="57"/>
      <c r="E44" s="57"/>
      <c r="F44" s="57"/>
      <c r="G44" s="57"/>
      <c r="H44" s="57"/>
      <c r="I44" s="57"/>
      <c r="J44" s="57"/>
      <c r="K44" s="58"/>
    </row>
    <row r="45" spans="1:11" ht="13.5" thickTop="1">
      <c r="A45" s="8"/>
      <c r="B45" s="8"/>
      <c r="C45" s="8"/>
      <c r="D45" s="8"/>
      <c r="E45" s="11"/>
      <c r="F45" s="8"/>
      <c r="G45" s="8"/>
      <c r="H45" s="8"/>
      <c r="I45" s="8"/>
      <c r="J45" s="8"/>
      <c r="K45" s="8"/>
    </row>
    <row r="46" spans="1:9" ht="12.75">
      <c r="A46" s="2" t="s">
        <v>0</v>
      </c>
      <c r="B46" s="48" t="s">
        <v>125</v>
      </c>
      <c r="C46" s="1"/>
      <c r="D46" s="2" t="s">
        <v>7</v>
      </c>
      <c r="E46" s="59">
        <v>4076.9</v>
      </c>
      <c r="F46" s="64"/>
      <c r="H46" s="2" t="s">
        <v>9</v>
      </c>
      <c r="I46" s="6">
        <f ca="1">TODAY()</f>
        <v>44698</v>
      </c>
    </row>
    <row r="47" spans="1:6" ht="12.75">
      <c r="A47" s="2" t="s">
        <v>1</v>
      </c>
      <c r="B47" s="48" t="str">
        <f>B4</f>
        <v>KIOWA OH58</v>
      </c>
      <c r="C47" s="1"/>
      <c r="D47" s="2" t="s">
        <v>8</v>
      </c>
      <c r="E47" s="65"/>
      <c r="F47" s="66"/>
    </row>
    <row r="48" spans="1:5" ht="12.75">
      <c r="A48" s="2" t="s">
        <v>2</v>
      </c>
      <c r="B48" s="7" t="s">
        <v>127</v>
      </c>
      <c r="C48" s="1"/>
      <c r="E48" s="12"/>
    </row>
    <row r="49" spans="1:5" ht="12.75">
      <c r="A49" s="2"/>
      <c r="B49" s="7"/>
      <c r="C49" s="1"/>
      <c r="E49" s="12"/>
    </row>
    <row r="50" spans="1:5" ht="20.25">
      <c r="A50" s="71" t="s">
        <v>106</v>
      </c>
      <c r="B50" s="72"/>
      <c r="C50" s="73"/>
      <c r="D50" s="73"/>
      <c r="E50" s="73"/>
    </row>
    <row r="51" spans="1:11" ht="38.25">
      <c r="A51" s="4" t="s">
        <v>3</v>
      </c>
      <c r="B51" s="4" t="s">
        <v>30</v>
      </c>
      <c r="C51" s="4" t="s">
        <v>31</v>
      </c>
      <c r="D51" s="61" t="s">
        <v>4</v>
      </c>
      <c r="E51" s="62"/>
      <c r="F51" s="4" t="s">
        <v>49</v>
      </c>
      <c r="G51" s="5" t="s">
        <v>50</v>
      </c>
      <c r="H51" s="5" t="s">
        <v>54</v>
      </c>
      <c r="I51" s="5" t="s">
        <v>55</v>
      </c>
      <c r="J51" s="5" t="s">
        <v>5</v>
      </c>
      <c r="K51" s="4" t="s">
        <v>6</v>
      </c>
    </row>
    <row r="52" spans="1:11" ht="12.75">
      <c r="A52" s="27"/>
      <c r="B52" s="34"/>
      <c r="C52" s="34"/>
      <c r="D52" s="41"/>
      <c r="E52" s="29"/>
      <c r="F52" s="26"/>
      <c r="G52" s="34"/>
      <c r="H52" s="37"/>
      <c r="I52" s="37"/>
      <c r="J52" s="37"/>
      <c r="K52" s="24"/>
    </row>
    <row r="53" spans="1:11" ht="12.75">
      <c r="A53" s="27" t="s">
        <v>81</v>
      </c>
      <c r="B53" s="34" t="s">
        <v>33</v>
      </c>
      <c r="C53" s="34" t="s">
        <v>82</v>
      </c>
      <c r="D53" s="41" t="s">
        <v>110</v>
      </c>
      <c r="E53" s="29" t="s">
        <v>12</v>
      </c>
      <c r="F53" s="26" t="s">
        <v>53</v>
      </c>
      <c r="G53" s="34">
        <v>0</v>
      </c>
      <c r="H53" s="37">
        <v>2924</v>
      </c>
      <c r="I53" s="37" t="s">
        <v>110</v>
      </c>
      <c r="J53" s="37" t="s">
        <v>110</v>
      </c>
      <c r="K53" s="24" t="s">
        <v>110</v>
      </c>
    </row>
    <row r="54" spans="1:11" ht="12.75">
      <c r="A54" s="27" t="s">
        <v>83</v>
      </c>
      <c r="B54" s="34" t="s">
        <v>84</v>
      </c>
      <c r="C54" s="34" t="s">
        <v>82</v>
      </c>
      <c r="D54" s="41" t="s">
        <v>110</v>
      </c>
      <c r="E54" s="29" t="s">
        <v>12</v>
      </c>
      <c r="F54" s="26" t="s">
        <v>53</v>
      </c>
      <c r="G54" s="34">
        <v>0</v>
      </c>
      <c r="H54" s="37">
        <v>2924</v>
      </c>
      <c r="I54" s="37" t="s">
        <v>110</v>
      </c>
      <c r="J54" s="37" t="s">
        <v>110</v>
      </c>
      <c r="K54" s="24" t="s">
        <v>110</v>
      </c>
    </row>
    <row r="55" spans="1:11" ht="12.75">
      <c r="A55" s="27" t="s">
        <v>85</v>
      </c>
      <c r="B55" s="34" t="s">
        <v>158</v>
      </c>
      <c r="C55" s="34" t="s">
        <v>159</v>
      </c>
      <c r="D55" s="41">
        <v>3000</v>
      </c>
      <c r="E55" s="29" t="s">
        <v>12</v>
      </c>
      <c r="F55" s="26" t="s">
        <v>66</v>
      </c>
      <c r="G55" s="34">
        <v>0</v>
      </c>
      <c r="H55" s="37">
        <v>2634</v>
      </c>
      <c r="I55" s="37">
        <f>H55+D55-G55</f>
        <v>5634</v>
      </c>
      <c r="J55" s="37">
        <f t="shared" si="4"/>
        <v>1469</v>
      </c>
      <c r="K55" s="24">
        <f>1-(J55/D55)</f>
        <v>0.5103333333333333</v>
      </c>
    </row>
    <row r="56" spans="1:11" ht="12.75">
      <c r="A56" s="27" t="s">
        <v>85</v>
      </c>
      <c r="B56" s="34" t="s">
        <v>158</v>
      </c>
      <c r="C56" s="34" t="s">
        <v>159</v>
      </c>
      <c r="D56" s="41">
        <v>6000</v>
      </c>
      <c r="E56" s="29" t="s">
        <v>12</v>
      </c>
      <c r="F56" s="26" t="s">
        <v>57</v>
      </c>
      <c r="G56" s="34">
        <v>0</v>
      </c>
      <c r="H56" s="37">
        <v>2634</v>
      </c>
      <c r="I56" s="37">
        <f>H56+D56-G56</f>
        <v>8634</v>
      </c>
      <c r="J56" s="37">
        <f t="shared" si="4"/>
        <v>4469</v>
      </c>
      <c r="K56" s="24">
        <f>1-(J56/D56)</f>
        <v>0.25516666666666665</v>
      </c>
    </row>
    <row r="57" spans="1:11" ht="12.75">
      <c r="A57" s="27" t="s">
        <v>86</v>
      </c>
      <c r="B57" s="34" t="s">
        <v>87</v>
      </c>
      <c r="C57" s="34" t="s">
        <v>82</v>
      </c>
      <c r="D57" s="41" t="s">
        <v>110</v>
      </c>
      <c r="E57" s="29" t="s">
        <v>12</v>
      </c>
      <c r="F57" s="26" t="s">
        <v>66</v>
      </c>
      <c r="G57" s="34"/>
      <c r="H57" s="37" t="s">
        <v>110</v>
      </c>
      <c r="I57" s="37" t="s">
        <v>110</v>
      </c>
      <c r="J57" s="37"/>
      <c r="K57" s="24"/>
    </row>
    <row r="58" spans="1:11" ht="12.75">
      <c r="A58" s="27" t="s">
        <v>88</v>
      </c>
      <c r="B58" s="34" t="s">
        <v>160</v>
      </c>
      <c r="C58" s="34" t="s">
        <v>161</v>
      </c>
      <c r="D58" s="41">
        <v>2400</v>
      </c>
      <c r="E58" s="29" t="s">
        <v>12</v>
      </c>
      <c r="F58" s="26" t="s">
        <v>57</v>
      </c>
      <c r="G58" s="34">
        <v>36</v>
      </c>
      <c r="H58" s="37">
        <v>3296.8</v>
      </c>
      <c r="I58" s="37">
        <f>D58+H58-G58</f>
        <v>5660.8</v>
      </c>
      <c r="J58" s="37">
        <f t="shared" si="4"/>
        <v>1495.8000000000002</v>
      </c>
      <c r="K58" s="24">
        <f>1-(J58/D58)</f>
        <v>0.3767499999999999</v>
      </c>
    </row>
    <row r="59" spans="1:11" ht="12.75">
      <c r="A59" s="27" t="s">
        <v>89</v>
      </c>
      <c r="B59" s="34" t="s">
        <v>160</v>
      </c>
      <c r="C59" s="34" t="s">
        <v>161</v>
      </c>
      <c r="D59" s="41">
        <v>4800</v>
      </c>
      <c r="E59" s="29" t="s">
        <v>12</v>
      </c>
      <c r="F59" s="26" t="s">
        <v>53</v>
      </c>
      <c r="G59" s="34">
        <v>36</v>
      </c>
      <c r="H59" s="37">
        <v>3296.8</v>
      </c>
      <c r="I59" s="37">
        <f>H59+D59-G59</f>
        <v>8060.8</v>
      </c>
      <c r="J59" s="37">
        <f t="shared" si="4"/>
        <v>3895.8</v>
      </c>
      <c r="K59" s="24">
        <f>1-(J59/D59)</f>
        <v>0.18837499999999996</v>
      </c>
    </row>
    <row r="60" spans="1:11" ht="12.75">
      <c r="A60" s="27" t="s">
        <v>90</v>
      </c>
      <c r="B60" s="34" t="s">
        <v>162</v>
      </c>
      <c r="C60" s="34" t="s">
        <v>163</v>
      </c>
      <c r="D60" s="41">
        <v>2400</v>
      </c>
      <c r="E60" s="29" t="s">
        <v>12</v>
      </c>
      <c r="F60" s="26" t="s">
        <v>53</v>
      </c>
      <c r="G60" s="34">
        <v>0</v>
      </c>
      <c r="H60" s="37">
        <v>2071.7</v>
      </c>
      <c r="I60" s="37">
        <f>H60+D60-G60</f>
        <v>4471.7</v>
      </c>
      <c r="J60" s="37">
        <f t="shared" si="4"/>
        <v>306.6999999999998</v>
      </c>
      <c r="K60" s="24">
        <f>1-(J60/D60)</f>
        <v>0.8722083333333335</v>
      </c>
    </row>
    <row r="61" spans="1:11" ht="12.75">
      <c r="A61" s="27" t="s">
        <v>90</v>
      </c>
      <c r="B61" s="34" t="s">
        <v>162</v>
      </c>
      <c r="C61" s="34" t="s">
        <v>164</v>
      </c>
      <c r="D61" s="41">
        <v>2400</v>
      </c>
      <c r="E61" s="29" t="s">
        <v>12</v>
      </c>
      <c r="F61" s="26" t="s">
        <v>53</v>
      </c>
      <c r="G61" s="34">
        <v>909</v>
      </c>
      <c r="H61" s="37">
        <v>3305.5</v>
      </c>
      <c r="I61" s="37">
        <f>H61+D61-G61</f>
        <v>4796.5</v>
      </c>
      <c r="J61" s="37">
        <f t="shared" si="4"/>
        <v>631.5</v>
      </c>
      <c r="K61" s="24">
        <f>1-(J61/D61)</f>
        <v>0.736875</v>
      </c>
    </row>
    <row r="62" spans="1:11" ht="12.75">
      <c r="A62" s="53" t="s">
        <v>165</v>
      </c>
      <c r="B62" s="1" t="s">
        <v>166</v>
      </c>
      <c r="C62" s="1">
        <v>519</v>
      </c>
      <c r="D62" s="17">
        <v>5000</v>
      </c>
      <c r="E62" s="54" t="s">
        <v>12</v>
      </c>
      <c r="F62" s="55" t="s">
        <v>167</v>
      </c>
      <c r="G62" s="1">
        <v>0</v>
      </c>
      <c r="H62" s="21">
        <v>2677</v>
      </c>
      <c r="I62" s="21">
        <f>H62+D62-G62</f>
        <v>7677</v>
      </c>
      <c r="J62" s="21">
        <f>I62-$E$3</f>
        <v>3512</v>
      </c>
      <c r="K62" s="14">
        <f>1-(J62/D62)</f>
        <v>0.2976</v>
      </c>
    </row>
    <row r="63" spans="2:11" ht="12.75">
      <c r="B63" s="1"/>
      <c r="C63" s="1"/>
      <c r="D63" s="17"/>
      <c r="G63" s="1"/>
      <c r="H63" s="21"/>
      <c r="I63" s="21"/>
      <c r="J63" s="21"/>
      <c r="K63" s="14"/>
    </row>
    <row r="64" spans="2:11" ht="12.75">
      <c r="B64" s="1"/>
      <c r="C64" s="1"/>
      <c r="D64" s="1"/>
      <c r="G64" s="1"/>
      <c r="H64" s="21"/>
      <c r="I64" s="21"/>
      <c r="J64" s="21"/>
      <c r="K64" s="14"/>
    </row>
    <row r="65" spans="2:11" ht="12.75">
      <c r="B65" s="1"/>
      <c r="C65" s="1"/>
      <c r="D65" s="1"/>
      <c r="G65" s="1"/>
      <c r="H65" s="21"/>
      <c r="I65" s="21"/>
      <c r="J65" s="21"/>
      <c r="K65" s="14"/>
    </row>
    <row r="66" spans="2:11" ht="12.75">
      <c r="B66" s="1"/>
      <c r="C66" s="1"/>
      <c r="D66" s="1"/>
      <c r="G66" s="1"/>
      <c r="H66" s="21"/>
      <c r="I66" s="21"/>
      <c r="J66" s="21"/>
      <c r="K66" s="14"/>
    </row>
    <row r="67" spans="2:11" ht="12.75">
      <c r="B67" s="1"/>
      <c r="C67" s="1"/>
      <c r="D67" s="1"/>
      <c r="G67" s="1"/>
      <c r="H67" s="21"/>
      <c r="I67" s="21"/>
      <c r="J67" s="21"/>
      <c r="K67" s="14"/>
    </row>
    <row r="68" spans="2:11" ht="12.75">
      <c r="B68" s="1"/>
      <c r="C68" s="1"/>
      <c r="D68" s="1"/>
      <c r="G68" s="1"/>
      <c r="H68" s="21"/>
      <c r="I68" s="21"/>
      <c r="J68" s="21"/>
      <c r="K68" s="14"/>
    </row>
    <row r="69" spans="7:11" ht="12.75">
      <c r="G69" s="1"/>
      <c r="H69" s="21"/>
      <c r="I69" s="21"/>
      <c r="J69" s="21"/>
      <c r="K69" s="14"/>
    </row>
    <row r="70" spans="7:11" ht="12.75">
      <c r="G70" s="1"/>
      <c r="H70" s="21"/>
      <c r="I70" s="21"/>
      <c r="J70" s="21"/>
      <c r="K70" s="14"/>
    </row>
    <row r="71" spans="7:11" ht="12.75">
      <c r="G71" s="1"/>
      <c r="H71" s="21"/>
      <c r="I71" s="21"/>
      <c r="J71" s="21"/>
      <c r="K71" s="14"/>
    </row>
    <row r="72" spans="7:11" ht="12.75">
      <c r="G72" s="1"/>
      <c r="H72" s="21"/>
      <c r="I72" s="21"/>
      <c r="J72" s="21"/>
      <c r="K72" s="14"/>
    </row>
    <row r="73" spans="7:11" ht="12.75">
      <c r="G73" s="1"/>
      <c r="H73" s="21"/>
      <c r="I73" s="21"/>
      <c r="J73" s="21"/>
      <c r="K73" s="14"/>
    </row>
    <row r="74" spans="7:11" ht="12.75">
      <c r="G74" s="1"/>
      <c r="H74" s="21"/>
      <c r="I74" s="21"/>
      <c r="J74" s="21"/>
      <c r="K74" s="14"/>
    </row>
    <row r="75" spans="7:11" ht="12.75">
      <c r="G75" s="1"/>
      <c r="H75" s="21"/>
      <c r="I75" s="21"/>
      <c r="J75" s="21"/>
      <c r="K75" s="14"/>
    </row>
    <row r="76" spans="7:11" ht="12.75">
      <c r="G76" s="1"/>
      <c r="H76" s="21"/>
      <c r="I76" s="21"/>
      <c r="J76" s="21"/>
      <c r="K76" s="14"/>
    </row>
    <row r="77" spans="7:11" ht="12.75">
      <c r="G77" s="1"/>
      <c r="H77" s="21"/>
      <c r="I77" s="21"/>
      <c r="J77" s="21"/>
      <c r="K77" s="14"/>
    </row>
    <row r="78" spans="7:11" ht="12.75">
      <c r="G78" s="1"/>
      <c r="H78" s="21"/>
      <c r="I78" s="21"/>
      <c r="J78" s="21"/>
      <c r="K78" s="14"/>
    </row>
    <row r="79" spans="7:11" ht="12.75">
      <c r="G79" s="1"/>
      <c r="H79" s="21"/>
      <c r="I79" s="21"/>
      <c r="J79" s="21"/>
      <c r="K79" s="14"/>
    </row>
    <row r="80" spans="7:11" ht="12.75">
      <c r="G80" s="1"/>
      <c r="H80" s="21"/>
      <c r="I80" s="21"/>
      <c r="J80" s="21"/>
      <c r="K80" s="14"/>
    </row>
    <row r="81" spans="7:11" ht="12.75">
      <c r="G81" s="1"/>
      <c r="H81" s="21"/>
      <c r="I81" s="21"/>
      <c r="J81" s="21"/>
      <c r="K81" s="14"/>
    </row>
    <row r="82" spans="7:11" ht="12.75">
      <c r="G82" s="1"/>
      <c r="H82" s="21"/>
      <c r="I82" s="21"/>
      <c r="J82" s="21"/>
      <c r="K82" s="14"/>
    </row>
    <row r="83" spans="7:11" ht="12.75">
      <c r="G83" s="1"/>
      <c r="H83" s="21"/>
      <c r="I83" s="21"/>
      <c r="J83" s="21"/>
      <c r="K83" s="14"/>
    </row>
    <row r="84" spans="7:11" ht="12.75">
      <c r="G84" s="1"/>
      <c r="H84" s="21"/>
      <c r="I84" s="21"/>
      <c r="J84" s="21"/>
      <c r="K84" s="14"/>
    </row>
    <row r="85" spans="7:11" ht="12.75">
      <c r="G85" s="1"/>
      <c r="H85" s="21"/>
      <c r="I85" s="21"/>
      <c r="J85" s="21"/>
      <c r="K85" s="14"/>
    </row>
    <row r="86" spans="7:11" ht="12.75">
      <c r="G86" s="1"/>
      <c r="H86" s="21"/>
      <c r="I86" s="21"/>
      <c r="J86" s="21"/>
      <c r="K86" s="14"/>
    </row>
    <row r="87" spans="7:11" ht="12.75">
      <c r="G87" s="1"/>
      <c r="H87" s="21"/>
      <c r="I87" s="21"/>
      <c r="J87" s="21"/>
      <c r="K87" s="14"/>
    </row>
    <row r="88" spans="7:11" ht="12.75">
      <c r="G88" s="1"/>
      <c r="H88" s="21"/>
      <c r="I88" s="21"/>
      <c r="J88" s="21"/>
      <c r="K88" s="14"/>
    </row>
    <row r="89" spans="7:11" ht="12.75">
      <c r="G89" s="1"/>
      <c r="H89" s="21"/>
      <c r="I89" s="21"/>
      <c r="J89" s="21"/>
      <c r="K89" s="14"/>
    </row>
    <row r="90" spans="7:11" ht="12.75">
      <c r="G90" s="1"/>
      <c r="H90" s="21"/>
      <c r="I90" s="21"/>
      <c r="J90" s="21"/>
      <c r="K90" s="14"/>
    </row>
    <row r="91" spans="7:11" ht="12.75">
      <c r="G91" s="1"/>
      <c r="H91" s="21"/>
      <c r="I91" s="21"/>
      <c r="J91" s="21"/>
      <c r="K91" s="14"/>
    </row>
    <row r="92" spans="7:11" ht="12.75">
      <c r="G92" s="1"/>
      <c r="H92" s="21"/>
      <c r="I92" s="21"/>
      <c r="J92" s="21"/>
      <c r="K92" s="14"/>
    </row>
    <row r="93" spans="7:11" ht="12.75">
      <c r="G93" s="1"/>
      <c r="H93" s="21"/>
      <c r="I93" s="21"/>
      <c r="J93" s="21"/>
      <c r="K93" s="14"/>
    </row>
    <row r="94" spans="7:11" ht="12.75">
      <c r="G94" s="1"/>
      <c r="H94" s="21"/>
      <c r="I94" s="21"/>
      <c r="J94" s="21"/>
      <c r="K94" s="14"/>
    </row>
    <row r="95" spans="7:11" ht="12.75">
      <c r="G95" s="1"/>
      <c r="H95" s="21"/>
      <c r="I95" s="21"/>
      <c r="J95" s="21"/>
      <c r="K95" s="14"/>
    </row>
    <row r="96" spans="7:11" ht="12.75">
      <c r="G96" s="1"/>
      <c r="H96" s="21"/>
      <c r="I96" s="21"/>
      <c r="J96" s="21"/>
      <c r="K96" s="14"/>
    </row>
    <row r="97" spans="7:11" ht="12.75">
      <c r="G97" s="1"/>
      <c r="H97" s="21"/>
      <c r="I97" s="21"/>
      <c r="J97" s="21"/>
      <c r="K97" s="14"/>
    </row>
    <row r="98" spans="7:11" ht="12.75">
      <c r="G98" s="1"/>
      <c r="H98" s="21"/>
      <c r="I98" s="21"/>
      <c r="J98" s="21"/>
      <c r="K98" s="14"/>
    </row>
    <row r="99" spans="7:11" ht="12.75">
      <c r="G99" s="1"/>
      <c r="H99" s="21"/>
      <c r="I99" s="21"/>
      <c r="J99" s="21"/>
      <c r="K99" s="14"/>
    </row>
    <row r="100" spans="7:11" ht="12.75">
      <c r="G100" s="1"/>
      <c r="H100" s="21"/>
      <c r="I100" s="21"/>
      <c r="J100" s="21"/>
      <c r="K100" s="14"/>
    </row>
    <row r="101" spans="7:11" ht="12.75">
      <c r="G101" s="1"/>
      <c r="H101" s="21"/>
      <c r="I101" s="21"/>
      <c r="J101" s="21"/>
      <c r="K101" s="14"/>
    </row>
    <row r="102" spans="7:11" ht="12.75">
      <c r="G102" s="1"/>
      <c r="H102" s="21"/>
      <c r="I102" s="21"/>
      <c r="J102" s="21"/>
      <c r="K102" s="14"/>
    </row>
    <row r="103" spans="7:11" ht="12.75">
      <c r="G103" s="1"/>
      <c r="H103" s="21"/>
      <c r="I103" s="21"/>
      <c r="J103" s="21"/>
      <c r="K103" s="14"/>
    </row>
    <row r="104" spans="7:11" ht="12.75">
      <c r="G104" s="1"/>
      <c r="H104" s="21"/>
      <c r="I104" s="21"/>
      <c r="J104" s="21"/>
      <c r="K104" s="14"/>
    </row>
    <row r="105" spans="7:11" ht="12.75">
      <c r="G105" s="1"/>
      <c r="H105" s="21"/>
      <c r="I105" s="21"/>
      <c r="J105" s="21"/>
      <c r="K105" s="14"/>
    </row>
    <row r="106" spans="7:11" ht="12.75">
      <c r="G106" s="1"/>
      <c r="H106" s="21"/>
      <c r="I106" s="21"/>
      <c r="J106" s="21"/>
      <c r="K106" s="14"/>
    </row>
    <row r="107" spans="7:11" ht="12.75">
      <c r="G107" s="1"/>
      <c r="H107" s="21"/>
      <c r="I107" s="21"/>
      <c r="J107" s="21"/>
      <c r="K107" s="14"/>
    </row>
    <row r="108" spans="7:11" ht="12.75">
      <c r="G108" s="1"/>
      <c r="H108" s="21"/>
      <c r="I108" s="21"/>
      <c r="J108" s="21"/>
      <c r="K108" s="14"/>
    </row>
    <row r="109" spans="7:11" ht="12.75">
      <c r="G109" s="1"/>
      <c r="H109" s="21"/>
      <c r="I109" s="21"/>
      <c r="J109" s="21"/>
      <c r="K109" s="14"/>
    </row>
    <row r="110" spans="7:11" ht="12.75">
      <c r="G110" s="1"/>
      <c r="H110" s="21"/>
      <c r="I110" s="21"/>
      <c r="J110" s="21"/>
      <c r="K110" s="14"/>
    </row>
    <row r="111" spans="7:11" ht="12.75">
      <c r="G111" s="1"/>
      <c r="H111" s="21"/>
      <c r="I111" s="21"/>
      <c r="J111" s="21"/>
      <c r="K111" s="14"/>
    </row>
    <row r="112" spans="7:11" ht="12.75">
      <c r="G112" s="1"/>
      <c r="H112" s="21"/>
      <c r="I112" s="21"/>
      <c r="J112" s="21"/>
      <c r="K112" s="14"/>
    </row>
    <row r="113" spans="7:11" ht="12.75">
      <c r="G113" s="1"/>
      <c r="H113" s="21"/>
      <c r="I113" s="21"/>
      <c r="J113" s="21"/>
      <c r="K113" s="14"/>
    </row>
    <row r="114" spans="7:11" ht="12.75">
      <c r="G114" s="1"/>
      <c r="H114" s="21"/>
      <c r="I114" s="21"/>
      <c r="J114" s="21"/>
      <c r="K114" s="14"/>
    </row>
    <row r="115" spans="7:11" ht="12.75">
      <c r="G115" s="1"/>
      <c r="H115" s="21"/>
      <c r="I115" s="21"/>
      <c r="J115" s="21"/>
      <c r="K115" s="14"/>
    </row>
    <row r="116" spans="7:11" ht="12.75">
      <c r="G116" s="1"/>
      <c r="H116" s="21"/>
      <c r="I116" s="21"/>
      <c r="J116" s="21"/>
      <c r="K116" s="14"/>
    </row>
    <row r="117" spans="7:11" ht="12.75">
      <c r="G117" s="1"/>
      <c r="H117" s="21"/>
      <c r="I117" s="21"/>
      <c r="J117" s="21"/>
      <c r="K117" s="14"/>
    </row>
    <row r="118" spans="7:11" ht="12.75">
      <c r="G118" s="1"/>
      <c r="H118" s="21"/>
      <c r="I118" s="21"/>
      <c r="J118" s="21"/>
      <c r="K118" s="14"/>
    </row>
    <row r="119" spans="7:11" ht="12.75">
      <c r="G119" s="1"/>
      <c r="H119" s="21"/>
      <c r="I119" s="21"/>
      <c r="J119" s="21"/>
      <c r="K119" s="14"/>
    </row>
    <row r="120" spans="7:11" ht="12.75">
      <c r="G120" s="1"/>
      <c r="H120" s="21"/>
      <c r="I120" s="21"/>
      <c r="J120" s="21"/>
      <c r="K120" s="14"/>
    </row>
    <row r="121" spans="7:11" ht="12.75">
      <c r="G121" s="1"/>
      <c r="H121" s="21"/>
      <c r="I121" s="21"/>
      <c r="J121" s="21"/>
      <c r="K121" s="14"/>
    </row>
    <row r="122" spans="7:11" ht="12.75">
      <c r="G122" s="1"/>
      <c r="H122" s="21"/>
      <c r="I122" s="21"/>
      <c r="J122" s="21"/>
      <c r="K122" s="14"/>
    </row>
    <row r="123" spans="7:11" ht="12.75">
      <c r="G123" s="1"/>
      <c r="H123" s="21"/>
      <c r="I123" s="21"/>
      <c r="J123" s="21"/>
      <c r="K123" s="14"/>
    </row>
    <row r="124" spans="7:11" ht="12.75">
      <c r="G124" s="1"/>
      <c r="H124" s="21"/>
      <c r="I124" s="21"/>
      <c r="J124" s="21"/>
      <c r="K124" s="14"/>
    </row>
    <row r="125" spans="8:11" ht="12.75">
      <c r="H125" s="21"/>
      <c r="I125" s="21"/>
      <c r="J125" s="21"/>
      <c r="K125" s="14"/>
    </row>
    <row r="126" spans="8:11" ht="12.75">
      <c r="H126" s="21"/>
      <c r="I126" s="21"/>
      <c r="J126" s="21"/>
      <c r="K126" s="14"/>
    </row>
    <row r="127" spans="8:11" ht="12.75">
      <c r="H127" s="21"/>
      <c r="I127" s="21"/>
      <c r="J127" s="21"/>
      <c r="K127" s="14"/>
    </row>
    <row r="128" spans="8:11" ht="12.75">
      <c r="H128" s="21"/>
      <c r="I128" s="21"/>
      <c r="J128" s="21"/>
      <c r="K128" s="14"/>
    </row>
    <row r="129" spans="8:11" ht="12.75">
      <c r="H129" s="21"/>
      <c r="I129" s="21"/>
      <c r="J129" s="21"/>
      <c r="K129" s="14"/>
    </row>
    <row r="130" spans="8:11" ht="12.75">
      <c r="H130" s="21"/>
      <c r="I130" s="21"/>
      <c r="J130" s="21"/>
      <c r="K130" s="14"/>
    </row>
    <row r="131" spans="8:11" ht="12.75">
      <c r="H131" s="21"/>
      <c r="I131" s="21"/>
      <c r="J131" s="21"/>
      <c r="K131" s="14"/>
    </row>
    <row r="132" spans="8:11" ht="12.75">
      <c r="H132" s="21"/>
      <c r="I132" s="21"/>
      <c r="J132" s="21"/>
      <c r="K132" s="14"/>
    </row>
    <row r="133" spans="8:11" ht="12.75">
      <c r="H133" s="21"/>
      <c r="I133" s="21"/>
      <c r="J133" s="21"/>
      <c r="K133" s="14"/>
    </row>
    <row r="134" spans="8:11" ht="12.75">
      <c r="H134" s="21"/>
      <c r="I134" s="21"/>
      <c r="J134" s="21"/>
      <c r="K134" s="14"/>
    </row>
    <row r="135" spans="8:11" ht="12.75">
      <c r="H135" s="21"/>
      <c r="I135" s="21"/>
      <c r="J135" s="21"/>
      <c r="K135" s="14"/>
    </row>
    <row r="136" spans="8:11" ht="12.75">
      <c r="H136" s="21"/>
      <c r="I136" s="21"/>
      <c r="J136" s="21"/>
      <c r="K136" s="14"/>
    </row>
    <row r="137" spans="8:11" ht="12.75">
      <c r="H137" s="21"/>
      <c r="I137" s="21"/>
      <c r="J137" s="21"/>
      <c r="K137" s="14"/>
    </row>
    <row r="138" spans="8:11" ht="12.75">
      <c r="H138" s="21"/>
      <c r="I138" s="21"/>
      <c r="J138" s="21"/>
      <c r="K138" s="14"/>
    </row>
    <row r="139" spans="8:11" ht="12.75">
      <c r="H139" s="21"/>
      <c r="I139" s="21"/>
      <c r="J139" s="21"/>
      <c r="K139" s="14"/>
    </row>
    <row r="140" spans="8:11" ht="12.75">
      <c r="H140" s="21"/>
      <c r="I140" s="21"/>
      <c r="J140" s="21"/>
      <c r="K140" s="14"/>
    </row>
    <row r="141" spans="8:11" ht="12.75">
      <c r="H141" s="21"/>
      <c r="I141" s="21"/>
      <c r="J141" s="21"/>
      <c r="K141" s="14"/>
    </row>
    <row r="142" spans="8:11" ht="12.75">
      <c r="H142" s="21"/>
      <c r="I142" s="21"/>
      <c r="J142" s="21"/>
      <c r="K142" s="14"/>
    </row>
    <row r="143" spans="8:11" ht="12.75">
      <c r="H143" s="21"/>
      <c r="I143" s="21"/>
      <c r="J143" s="21"/>
      <c r="K143" s="14"/>
    </row>
    <row r="144" spans="8:11" ht="12.75">
      <c r="H144" s="21"/>
      <c r="I144" s="21"/>
      <c r="J144" s="21"/>
      <c r="K144" s="14"/>
    </row>
    <row r="145" spans="8:11" ht="12.75">
      <c r="H145" s="21"/>
      <c r="I145" s="21"/>
      <c r="J145" s="21"/>
      <c r="K145" s="14"/>
    </row>
    <row r="146" spans="8:11" ht="12.75">
      <c r="H146" s="21"/>
      <c r="I146" s="21"/>
      <c r="J146" s="21"/>
      <c r="K146" s="14"/>
    </row>
    <row r="147" spans="8:11" ht="12.75">
      <c r="H147" s="21"/>
      <c r="I147" s="21"/>
      <c r="J147" s="21"/>
      <c r="K147" s="14"/>
    </row>
    <row r="148" spans="8:11" ht="12.75">
      <c r="H148" s="21"/>
      <c r="I148" s="21"/>
      <c r="J148" s="21"/>
      <c r="K148" s="14"/>
    </row>
    <row r="149" spans="8:11" ht="12.75">
      <c r="H149" s="21"/>
      <c r="I149" s="21"/>
      <c r="J149" s="21"/>
      <c r="K149" s="14"/>
    </row>
  </sheetData>
  <sheetProtection/>
  <mergeCells count="10">
    <mergeCell ref="A1:K1"/>
    <mergeCell ref="E3:F3"/>
    <mergeCell ref="E4:F4"/>
    <mergeCell ref="D8:E8"/>
    <mergeCell ref="D51:E51"/>
    <mergeCell ref="A7:D7"/>
    <mergeCell ref="A50:E50"/>
    <mergeCell ref="A44:K44"/>
    <mergeCell ref="E46:F46"/>
    <mergeCell ref="E47:F47"/>
  </mergeCells>
  <printOptions/>
  <pageMargins left="0.46" right="0.787401575" top="0.26" bottom="0.27" header="0.4921259845" footer="0.4921259845"/>
  <pageSetup horizontalDpi="600" verticalDpi="600" orientation="landscape" scale="96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16.140625" style="0" customWidth="1"/>
    <col min="2" max="2" width="12.8515625" style="0" customWidth="1"/>
    <col min="3" max="3" width="13.00390625" style="0" customWidth="1"/>
    <col min="4" max="4" width="9.8515625" style="0" customWidth="1"/>
    <col min="5" max="5" width="6.00390625" style="0" customWidth="1"/>
    <col min="6" max="6" width="9.00390625" style="1" customWidth="1"/>
    <col min="9" max="9" width="16.8515625" style="0" customWidth="1"/>
  </cols>
  <sheetData>
    <row r="1" spans="1:11" ht="29.25" thickBot="1" thickTop="1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3.5" thickTop="1">
      <c r="A2" s="8"/>
      <c r="B2" s="8"/>
      <c r="C2" s="8"/>
      <c r="D2" s="8"/>
      <c r="E2" s="11"/>
      <c r="F2" s="8"/>
      <c r="G2" s="8"/>
      <c r="H2" s="8"/>
      <c r="I2" s="8"/>
      <c r="J2" s="8"/>
      <c r="K2" s="8"/>
    </row>
    <row r="3" spans="1:9" ht="12.75">
      <c r="A3" s="2" t="s">
        <v>0</v>
      </c>
      <c r="B3" s="7" t="s">
        <v>125</v>
      </c>
      <c r="C3" s="1"/>
      <c r="D3" s="2" t="s">
        <v>169</v>
      </c>
      <c r="E3" s="59">
        <v>4165</v>
      </c>
      <c r="F3" s="64"/>
      <c r="H3" s="2" t="s">
        <v>9</v>
      </c>
      <c r="I3" s="6">
        <f ca="1">TODAY()</f>
        <v>44698</v>
      </c>
    </row>
    <row r="4" spans="1:6" ht="12.75">
      <c r="A4" s="2" t="s">
        <v>1</v>
      </c>
      <c r="B4" s="7" t="s">
        <v>123</v>
      </c>
      <c r="C4" s="1"/>
      <c r="D4" s="2" t="s">
        <v>8</v>
      </c>
      <c r="E4" s="65" t="s">
        <v>115</v>
      </c>
      <c r="F4" s="66"/>
    </row>
    <row r="5" spans="1:6" ht="12.75">
      <c r="A5" s="2" t="s">
        <v>2</v>
      </c>
      <c r="B5" s="7" t="s">
        <v>127</v>
      </c>
      <c r="C5" s="1"/>
      <c r="D5" t="s">
        <v>170</v>
      </c>
      <c r="E5" s="12"/>
      <c r="F5" s="1">
        <v>146.2</v>
      </c>
    </row>
    <row r="6" spans="1:5" ht="12.75">
      <c r="A6" s="2"/>
      <c r="B6" s="7"/>
      <c r="C6" s="1"/>
      <c r="E6" s="12"/>
    </row>
    <row r="7" spans="1:5" ht="20.25">
      <c r="A7" s="71" t="s">
        <v>91</v>
      </c>
      <c r="B7" s="72"/>
      <c r="C7" s="73"/>
      <c r="D7" s="73"/>
      <c r="E7" s="12"/>
    </row>
    <row r="8" spans="1:11" ht="25.5">
      <c r="A8" s="4" t="s">
        <v>3</v>
      </c>
      <c r="B8" s="4" t="s">
        <v>30</v>
      </c>
      <c r="C8" s="4" t="s">
        <v>31</v>
      </c>
      <c r="D8" s="61" t="s">
        <v>4</v>
      </c>
      <c r="E8" s="62"/>
      <c r="F8" s="4" t="s">
        <v>49</v>
      </c>
      <c r="G8" s="5" t="s">
        <v>50</v>
      </c>
      <c r="H8" s="5" t="s">
        <v>54</v>
      </c>
      <c r="I8" s="5" t="s">
        <v>55</v>
      </c>
      <c r="J8" s="5" t="s">
        <v>5</v>
      </c>
      <c r="K8" s="4" t="s">
        <v>6</v>
      </c>
    </row>
    <row r="9" spans="1:11" ht="12.75">
      <c r="A9" s="25" t="s">
        <v>92</v>
      </c>
      <c r="B9" s="26" t="s">
        <v>181</v>
      </c>
      <c r="C9" s="26" t="s">
        <v>190</v>
      </c>
      <c r="D9" s="40">
        <v>20000</v>
      </c>
      <c r="E9" s="29" t="s">
        <v>12</v>
      </c>
      <c r="F9" s="26" t="s">
        <v>53</v>
      </c>
      <c r="G9" s="37">
        <v>91</v>
      </c>
      <c r="H9" s="37">
        <v>4109.8</v>
      </c>
      <c r="I9" s="37">
        <v>20000</v>
      </c>
      <c r="J9" s="37">
        <v>17407.1</v>
      </c>
      <c r="K9" s="24">
        <v>0.13</v>
      </c>
    </row>
    <row r="10" spans="1:11" ht="12.75">
      <c r="A10" s="35"/>
      <c r="B10" s="34"/>
      <c r="C10" s="34"/>
      <c r="D10" s="41"/>
      <c r="E10" s="42"/>
      <c r="F10" s="34"/>
      <c r="G10" s="39"/>
      <c r="H10" s="37"/>
      <c r="I10" s="37"/>
      <c r="J10" s="37"/>
      <c r="K10" s="24"/>
    </row>
    <row r="11" spans="1:11" ht="12.75">
      <c r="A11" s="35" t="s">
        <v>182</v>
      </c>
      <c r="B11" s="34"/>
      <c r="C11" s="34" t="s">
        <v>183</v>
      </c>
      <c r="D11" s="41" t="s">
        <v>184</v>
      </c>
      <c r="E11" s="42"/>
      <c r="F11" s="34" t="s">
        <v>184</v>
      </c>
      <c r="G11" s="39">
        <v>2032.5</v>
      </c>
      <c r="H11" s="37">
        <v>4109.8</v>
      </c>
      <c r="I11" s="37"/>
      <c r="J11" s="37"/>
      <c r="K11" s="24"/>
    </row>
    <row r="12" spans="1:11" ht="12.75">
      <c r="A12" s="35" t="s">
        <v>93</v>
      </c>
      <c r="B12" s="34">
        <v>6876266</v>
      </c>
      <c r="C12" s="34" t="s">
        <v>196</v>
      </c>
      <c r="D12" s="41">
        <v>1000</v>
      </c>
      <c r="E12" s="42" t="s">
        <v>12</v>
      </c>
      <c r="F12" s="34" t="s">
        <v>57</v>
      </c>
      <c r="G12" s="39">
        <v>91</v>
      </c>
      <c r="H12" s="37">
        <v>4109.8</v>
      </c>
      <c r="I12" s="37">
        <f>H12+D12-G12</f>
        <v>5018.8</v>
      </c>
      <c r="J12" s="37">
        <f aca="true" t="shared" si="0" ref="J12:J28">I12-$E$3</f>
        <v>853.8000000000002</v>
      </c>
      <c r="K12" s="24">
        <f aca="true" t="shared" si="1" ref="K12:K28">1-(J12/D12)</f>
        <v>0.14619999999999977</v>
      </c>
    </row>
    <row r="13" spans="1:11" ht="12.75">
      <c r="A13" s="35" t="s">
        <v>168</v>
      </c>
      <c r="B13" s="34">
        <v>6951116</v>
      </c>
      <c r="C13" s="34" t="s">
        <v>197</v>
      </c>
      <c r="D13" s="41">
        <v>3050</v>
      </c>
      <c r="E13" s="42" t="s">
        <v>12</v>
      </c>
      <c r="F13" s="34" t="s">
        <v>53</v>
      </c>
      <c r="G13" s="39">
        <v>182</v>
      </c>
      <c r="H13" s="37">
        <v>4109.8</v>
      </c>
      <c r="I13" s="37">
        <f>H13+D13-G13</f>
        <v>6977.8</v>
      </c>
      <c r="J13" s="37">
        <f>I13-$E$3</f>
        <v>2812.8</v>
      </c>
      <c r="K13" s="24">
        <f>1-(J13/D13)</f>
        <v>0.07777049180327866</v>
      </c>
    </row>
    <row r="14" spans="1:11" ht="12.75">
      <c r="A14" s="35" t="s">
        <v>94</v>
      </c>
      <c r="B14" s="34">
        <v>6876838</v>
      </c>
      <c r="C14" s="34" t="s">
        <v>191</v>
      </c>
      <c r="D14" s="41">
        <v>1000</v>
      </c>
      <c r="E14" s="42" t="s">
        <v>12</v>
      </c>
      <c r="F14" s="34" t="s">
        <v>57</v>
      </c>
      <c r="G14" s="39">
        <v>91</v>
      </c>
      <c r="H14" s="37">
        <v>4109.8</v>
      </c>
      <c r="I14" s="37">
        <f>H14+D14-G14</f>
        <v>5018.8</v>
      </c>
      <c r="J14" s="37">
        <f t="shared" si="0"/>
        <v>853.8000000000002</v>
      </c>
      <c r="K14" s="24">
        <f t="shared" si="1"/>
        <v>0.14619999999999977</v>
      </c>
    </row>
    <row r="15" spans="1:11" ht="12.75">
      <c r="A15" s="35" t="s">
        <v>95</v>
      </c>
      <c r="B15" s="34">
        <v>6852171</v>
      </c>
      <c r="C15" s="34" t="s">
        <v>192</v>
      </c>
      <c r="D15" s="41">
        <v>1550</v>
      </c>
      <c r="E15" s="42" t="s">
        <v>12</v>
      </c>
      <c r="F15" s="34" t="s">
        <v>53</v>
      </c>
      <c r="G15" s="39">
        <v>1103</v>
      </c>
      <c r="H15" s="37">
        <v>4109.8</v>
      </c>
      <c r="I15" s="37">
        <f>H15+D15-G15</f>
        <v>4556.8</v>
      </c>
      <c r="J15" s="37">
        <f t="shared" si="0"/>
        <v>391.8000000000002</v>
      </c>
      <c r="K15" s="24">
        <f t="shared" si="1"/>
        <v>0.7472258064516129</v>
      </c>
    </row>
    <row r="16" spans="1:11" ht="12.75">
      <c r="A16" s="35"/>
      <c r="B16" s="34"/>
      <c r="C16" s="34"/>
      <c r="D16" s="41"/>
      <c r="E16" s="42"/>
      <c r="F16" s="34"/>
      <c r="G16" s="39"/>
      <c r="H16" s="36"/>
      <c r="I16" s="36"/>
      <c r="J16" s="36"/>
      <c r="K16" s="24"/>
    </row>
    <row r="17" spans="1:11" ht="12.75">
      <c r="A17" s="35" t="s">
        <v>96</v>
      </c>
      <c r="B17" s="34">
        <v>6857912</v>
      </c>
      <c r="C17" s="34" t="s">
        <v>193</v>
      </c>
      <c r="D17" s="41">
        <v>1550</v>
      </c>
      <c r="E17" s="42" t="s">
        <v>12</v>
      </c>
      <c r="F17" s="34" t="s">
        <v>53</v>
      </c>
      <c r="G17" s="39">
        <v>850</v>
      </c>
      <c r="H17" s="37">
        <v>4109.8</v>
      </c>
      <c r="I17" s="37">
        <f>H17+D17-G17</f>
        <v>4809.8</v>
      </c>
      <c r="J17" s="37">
        <f t="shared" si="0"/>
        <v>644.8000000000002</v>
      </c>
      <c r="K17" s="24">
        <f>1-(J17/D17)</f>
        <v>0.5839999999999999</v>
      </c>
    </row>
    <row r="18" spans="1:11" ht="12.75">
      <c r="A18" s="35"/>
      <c r="B18" s="34"/>
      <c r="C18" s="34"/>
      <c r="D18" s="41"/>
      <c r="E18" s="42"/>
      <c r="F18" s="34"/>
      <c r="G18" s="39"/>
      <c r="H18" s="36"/>
      <c r="I18" s="36"/>
      <c r="J18" s="36"/>
      <c r="K18" s="24"/>
    </row>
    <row r="19" spans="1:11" ht="12.75">
      <c r="A19" s="35" t="s">
        <v>97</v>
      </c>
      <c r="B19" s="34">
        <v>6843393</v>
      </c>
      <c r="C19" s="34" t="s">
        <v>194</v>
      </c>
      <c r="D19" s="41">
        <v>2500</v>
      </c>
      <c r="E19" s="42" t="s">
        <v>12</v>
      </c>
      <c r="F19" s="34" t="s">
        <v>53</v>
      </c>
      <c r="G19" s="39">
        <v>1127</v>
      </c>
      <c r="H19" s="37">
        <v>4109.8</v>
      </c>
      <c r="I19" s="37">
        <f>H19+D19-G19</f>
        <v>5482.8</v>
      </c>
      <c r="J19" s="37">
        <f t="shared" si="0"/>
        <v>1317.8000000000002</v>
      </c>
      <c r="K19" s="24">
        <f>1-(J19/D19)</f>
        <v>0.47287999999999997</v>
      </c>
    </row>
    <row r="20" spans="1:11" ht="12.75">
      <c r="A20" s="35"/>
      <c r="B20" s="34"/>
      <c r="C20" s="34"/>
      <c r="D20" s="41"/>
      <c r="E20" s="42"/>
      <c r="F20" s="34"/>
      <c r="G20" s="38"/>
      <c r="H20" s="36"/>
      <c r="I20" s="36"/>
      <c r="J20" s="36"/>
      <c r="K20" s="24"/>
    </row>
    <row r="21" spans="1:11" ht="12.75">
      <c r="A21" s="35" t="s">
        <v>98</v>
      </c>
      <c r="B21" s="34">
        <v>6847449</v>
      </c>
      <c r="C21" s="34" t="s">
        <v>195</v>
      </c>
      <c r="D21" s="41">
        <v>2500</v>
      </c>
      <c r="E21" s="42" t="s">
        <v>12</v>
      </c>
      <c r="F21" s="34" t="s">
        <v>53</v>
      </c>
      <c r="G21" s="39">
        <v>973</v>
      </c>
      <c r="H21" s="37">
        <v>4109.8</v>
      </c>
      <c r="I21" s="37">
        <f>H21+D21-G21</f>
        <v>5636.8</v>
      </c>
      <c r="J21" s="37">
        <f t="shared" si="0"/>
        <v>1471.8000000000002</v>
      </c>
      <c r="K21" s="24">
        <f>1-(J21/D21)</f>
        <v>0.41128</v>
      </c>
    </row>
    <row r="22" spans="1:11" ht="12.75">
      <c r="A22" s="35"/>
      <c r="B22" s="34"/>
      <c r="C22" s="34"/>
      <c r="D22" s="41"/>
      <c r="E22" s="42"/>
      <c r="F22" s="34"/>
      <c r="G22" s="38"/>
      <c r="H22" s="36"/>
      <c r="I22" s="36"/>
      <c r="J22" s="36"/>
      <c r="K22" s="24"/>
    </row>
    <row r="23" spans="1:11" ht="12.75">
      <c r="A23" s="35" t="s">
        <v>99</v>
      </c>
      <c r="B23" s="34">
        <v>23007859</v>
      </c>
      <c r="C23" s="34" t="s">
        <v>178</v>
      </c>
      <c r="D23" s="41">
        <v>2000</v>
      </c>
      <c r="E23" s="42" t="s">
        <v>12</v>
      </c>
      <c r="F23" s="34" t="s">
        <v>57</v>
      </c>
      <c r="G23" s="39">
        <v>1040.2</v>
      </c>
      <c r="H23" s="37">
        <v>4165</v>
      </c>
      <c r="I23" s="37">
        <f aca="true" t="shared" si="2" ref="I23:I28">H23+D23-G23</f>
        <v>5124.8</v>
      </c>
      <c r="J23" s="37">
        <f t="shared" si="0"/>
        <v>959.8000000000002</v>
      </c>
      <c r="K23" s="24">
        <f t="shared" si="1"/>
        <v>0.5200999999999999</v>
      </c>
    </row>
    <row r="24" spans="1:11" ht="12.75">
      <c r="A24" s="35" t="s">
        <v>100</v>
      </c>
      <c r="B24" s="34" t="s">
        <v>199</v>
      </c>
      <c r="C24" s="34">
        <v>13420</v>
      </c>
      <c r="D24" s="41">
        <v>2000</v>
      </c>
      <c r="E24" s="42" t="s">
        <v>12</v>
      </c>
      <c r="F24" s="34" t="s">
        <v>57</v>
      </c>
      <c r="G24" s="39">
        <v>91</v>
      </c>
      <c r="H24" s="37">
        <v>4109.8</v>
      </c>
      <c r="I24" s="37">
        <f t="shared" si="2"/>
        <v>6018.8</v>
      </c>
      <c r="J24" s="37">
        <f t="shared" si="0"/>
        <v>1853.8000000000002</v>
      </c>
      <c r="K24" s="24">
        <f t="shared" si="1"/>
        <v>0.07309999999999994</v>
      </c>
    </row>
    <row r="25" spans="1:11" ht="12.75">
      <c r="A25" s="35" t="s">
        <v>171</v>
      </c>
      <c r="B25" s="34">
        <v>6854292</v>
      </c>
      <c r="C25" s="34" t="s">
        <v>185</v>
      </c>
      <c r="D25" s="41">
        <v>4000</v>
      </c>
      <c r="E25" s="42" t="s">
        <v>12</v>
      </c>
      <c r="F25" s="34" t="s">
        <v>57</v>
      </c>
      <c r="G25" s="39">
        <v>338.9</v>
      </c>
      <c r="H25" s="37">
        <v>4109.8</v>
      </c>
      <c r="I25" s="37">
        <f t="shared" si="2"/>
        <v>7770.900000000001</v>
      </c>
      <c r="J25" s="37">
        <f t="shared" si="0"/>
        <v>3605.9000000000005</v>
      </c>
      <c r="K25" s="24">
        <f t="shared" si="1"/>
        <v>0.09852499999999986</v>
      </c>
    </row>
    <row r="26" spans="1:11" ht="12.75">
      <c r="A26" s="35" t="s">
        <v>101</v>
      </c>
      <c r="B26" s="34">
        <v>23077068</v>
      </c>
      <c r="C26" s="34" t="s">
        <v>124</v>
      </c>
      <c r="D26" s="41">
        <v>1600</v>
      </c>
      <c r="E26" s="42" t="s">
        <v>12</v>
      </c>
      <c r="F26" s="34" t="s">
        <v>57</v>
      </c>
      <c r="G26" s="39">
        <v>91</v>
      </c>
      <c r="H26" s="37">
        <v>4109.8</v>
      </c>
      <c r="I26" s="37">
        <f t="shared" si="2"/>
        <v>5618.8</v>
      </c>
      <c r="J26" s="37">
        <f t="shared" si="0"/>
        <v>1453.8000000000002</v>
      </c>
      <c r="K26" s="24">
        <f t="shared" si="1"/>
        <v>0.09137499999999987</v>
      </c>
    </row>
    <row r="27" spans="1:11" ht="12.75">
      <c r="A27" s="35" t="s">
        <v>102</v>
      </c>
      <c r="B27" s="34">
        <v>6870460</v>
      </c>
      <c r="C27" s="34" t="s">
        <v>198</v>
      </c>
      <c r="D27" s="41">
        <v>1500</v>
      </c>
      <c r="E27" s="42" t="s">
        <v>12</v>
      </c>
      <c r="F27" s="34" t="s">
        <v>57</v>
      </c>
      <c r="G27" s="39">
        <v>91</v>
      </c>
      <c r="H27" s="37">
        <v>4109.9</v>
      </c>
      <c r="I27" s="37">
        <f t="shared" si="2"/>
        <v>5518.9</v>
      </c>
      <c r="J27" s="37">
        <f t="shared" si="0"/>
        <v>1353.8999999999996</v>
      </c>
      <c r="K27" s="24">
        <f t="shared" si="1"/>
        <v>0.09740000000000026</v>
      </c>
    </row>
    <row r="28" spans="1:11" ht="12.75">
      <c r="A28" s="35" t="s">
        <v>103</v>
      </c>
      <c r="B28" s="34" t="s">
        <v>186</v>
      </c>
      <c r="C28" s="34">
        <v>10293</v>
      </c>
      <c r="D28" s="41">
        <v>1000</v>
      </c>
      <c r="E28" s="42" t="s">
        <v>12</v>
      </c>
      <c r="F28" s="34" t="s">
        <v>57</v>
      </c>
      <c r="G28" s="39">
        <v>0</v>
      </c>
      <c r="H28" s="37">
        <v>3985.1</v>
      </c>
      <c r="I28" s="37">
        <f t="shared" si="2"/>
        <v>4985.1</v>
      </c>
      <c r="J28" s="37">
        <f t="shared" si="0"/>
        <v>820.1000000000004</v>
      </c>
      <c r="K28" s="24">
        <f t="shared" si="1"/>
        <v>0.17989999999999962</v>
      </c>
    </row>
    <row r="29" spans="2:11" ht="12.75">
      <c r="B29" s="1"/>
      <c r="C29" s="1"/>
      <c r="D29" s="17"/>
      <c r="G29" s="23"/>
      <c r="H29" s="21"/>
      <c r="I29" s="21"/>
      <c r="J29" s="21"/>
      <c r="K29" s="14"/>
    </row>
    <row r="30" spans="2:11" ht="12.75">
      <c r="B30" s="1"/>
      <c r="C30" s="1"/>
      <c r="D30" s="17"/>
      <c r="G30" s="23"/>
      <c r="H30" s="21"/>
      <c r="I30" s="21"/>
      <c r="J30" s="21"/>
      <c r="K30" s="14"/>
    </row>
    <row r="31" spans="2:11" ht="12.75">
      <c r="B31" s="1"/>
      <c r="C31" s="1"/>
      <c r="D31" s="17"/>
      <c r="G31" s="23"/>
      <c r="H31" s="21"/>
      <c r="I31" s="21"/>
      <c r="J31" s="21"/>
      <c r="K31" s="14"/>
    </row>
    <row r="32" ht="12.75">
      <c r="G32" s="22"/>
    </row>
    <row r="33" ht="12.75">
      <c r="G33" s="22"/>
    </row>
    <row r="34" ht="12.75">
      <c r="G34" s="22"/>
    </row>
    <row r="35" ht="12.75">
      <c r="G35" s="22"/>
    </row>
  </sheetData>
  <sheetProtection/>
  <mergeCells count="5">
    <mergeCell ref="D8:E8"/>
    <mergeCell ref="A7:D7"/>
    <mergeCell ref="A1:K1"/>
    <mergeCell ref="E3:F3"/>
    <mergeCell ref="E4:F4"/>
  </mergeCells>
  <printOptions/>
  <pageMargins left="0.36" right="0.63" top="0.984251969" bottom="0.984251969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Pierre</cp:lastModifiedBy>
  <cp:lastPrinted>2020-08-24T17:36:46Z</cp:lastPrinted>
  <dcterms:created xsi:type="dcterms:W3CDTF">2003-08-27T18:51:17Z</dcterms:created>
  <dcterms:modified xsi:type="dcterms:W3CDTF">2022-05-17T13:37:27Z</dcterms:modified>
  <cp:category/>
  <cp:version/>
  <cp:contentType/>
  <cp:contentStatus/>
</cp:coreProperties>
</file>